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925"/>
  </bookViews>
  <sheets>
    <sheet name="Rekapitulace stavby" sheetId="1" r:id="rId1"/>
    <sheet name="20170731 - Snížení energe..." sheetId="2" r:id="rId2"/>
  </sheets>
  <definedNames>
    <definedName name="_xlnm.Print_Titles" localSheetId="1">'20170731 - Snížení energe...'!$133:$133</definedName>
    <definedName name="_xlnm.Print_Titles" localSheetId="0">'Rekapitulace stavby'!$85:$85</definedName>
    <definedName name="_xlnm.Print_Area" localSheetId="1">'20170731 - Snížení energe...'!$C$4:$Q$70,'20170731 - Snížení energe...'!$C$76:$Q$117,'20170731 - Snížení energe...'!$C$123:$Q$268</definedName>
    <definedName name="_xlnm.Print_Area" localSheetId="0">'Rekapitulace stavby'!$C$4:$AP$70,'Rekapitulace stavby'!$C$76:$AP$96</definedName>
  </definedNames>
  <calcPr calcId="145621"/>
  <fileRecoveryPr autoRecover="0"/>
</workbook>
</file>

<file path=xl/calcChain.xml><?xml version="1.0" encoding="utf-8"?>
<calcChain xmlns="http://schemas.openxmlformats.org/spreadsheetml/2006/main">
  <c r="N111" i="2" l="1"/>
  <c r="N268" i="2" l="1"/>
  <c r="W257" i="2"/>
  <c r="Y136" i="2"/>
  <c r="AY88" i="1"/>
  <c r="AX88" i="1"/>
  <c r="BI267" i="2"/>
  <c r="BH267" i="2"/>
  <c r="BG267" i="2"/>
  <c r="BF267" i="2"/>
  <c r="AA267" i="2"/>
  <c r="Y267" i="2"/>
  <c r="W267" i="2"/>
  <c r="BK267" i="2"/>
  <c r="N267" i="2"/>
  <c r="BE267" i="2" s="1"/>
  <c r="BI266" i="2"/>
  <c r="BH266" i="2"/>
  <c r="BG266" i="2"/>
  <c r="BF266" i="2"/>
  <c r="AA266" i="2"/>
  <c r="Y266" i="2"/>
  <c r="W266" i="2"/>
  <c r="W264" i="2" s="1"/>
  <c r="W263" i="2" s="1"/>
  <c r="BK266" i="2"/>
  <c r="N266" i="2"/>
  <c r="BE266" i="2" s="1"/>
  <c r="BI265" i="2"/>
  <c r="BH265" i="2"/>
  <c r="BG265" i="2"/>
  <c r="BF265" i="2"/>
  <c r="AA265" i="2"/>
  <c r="Y265" i="2"/>
  <c r="Y264" i="2" s="1"/>
  <c r="Y263" i="2" s="1"/>
  <c r="W265" i="2"/>
  <c r="BK265" i="2"/>
  <c r="N265" i="2"/>
  <c r="BE265" i="2" s="1"/>
  <c r="BI262" i="2"/>
  <c r="BH262" i="2"/>
  <c r="BG262" i="2"/>
  <c r="BF262" i="2"/>
  <c r="AA262" i="2"/>
  <c r="Y262" i="2"/>
  <c r="W262" i="2"/>
  <c r="BK262" i="2"/>
  <c r="N262" i="2"/>
  <c r="BE262" i="2" s="1"/>
  <c r="BI261" i="2"/>
  <c r="BH261" i="2"/>
  <c r="BG261" i="2"/>
  <c r="BF261" i="2"/>
  <c r="BE261" i="2"/>
  <c r="AA261" i="2"/>
  <c r="Y261" i="2"/>
  <c r="Y260" i="2" s="1"/>
  <c r="W261" i="2"/>
  <c r="W260" i="2" s="1"/>
  <c r="BK261" i="2"/>
  <c r="N261" i="2"/>
  <c r="BI259" i="2"/>
  <c r="BH259" i="2"/>
  <c r="BG259" i="2"/>
  <c r="BF259" i="2"/>
  <c r="AA259" i="2"/>
  <c r="Y259" i="2"/>
  <c r="Y257" i="2" s="1"/>
  <c r="W259" i="2"/>
  <c r="BK259" i="2"/>
  <c r="N259" i="2"/>
  <c r="BE259" i="2" s="1"/>
  <c r="BI258" i="2"/>
  <c r="BH258" i="2"/>
  <c r="BG258" i="2"/>
  <c r="BF258" i="2"/>
  <c r="AA258" i="2"/>
  <c r="AA257" i="2" s="1"/>
  <c r="Y258" i="2"/>
  <c r="W258" i="2"/>
  <c r="BK258" i="2"/>
  <c r="BK257" i="2" s="1"/>
  <c r="N257" i="2" s="1"/>
  <c r="N104" i="2" s="1"/>
  <c r="N258" i="2"/>
  <c r="BE258" i="2" s="1"/>
  <c r="BI256" i="2"/>
  <c r="BH256" i="2"/>
  <c r="BG256" i="2"/>
  <c r="BF256" i="2"/>
  <c r="AA256" i="2"/>
  <c r="Y256" i="2"/>
  <c r="W256" i="2"/>
  <c r="BK256" i="2"/>
  <c r="N256" i="2"/>
  <c r="BE256" i="2" s="1"/>
  <c r="BI255" i="2"/>
  <c r="BH255" i="2"/>
  <c r="BG255" i="2"/>
  <c r="BF255" i="2"/>
  <c r="AA255" i="2"/>
  <c r="Y255" i="2"/>
  <c r="W255" i="2"/>
  <c r="BK255" i="2"/>
  <c r="N255" i="2"/>
  <c r="BE255" i="2" s="1"/>
  <c r="BI254" i="2"/>
  <c r="BH254" i="2"/>
  <c r="BG254" i="2"/>
  <c r="BF254" i="2"/>
  <c r="BE254" i="2"/>
  <c r="AA254" i="2"/>
  <c r="Y254" i="2"/>
  <c r="W254" i="2"/>
  <c r="BK254" i="2"/>
  <c r="N254" i="2"/>
  <c r="BI253" i="2"/>
  <c r="BH253" i="2"/>
  <c r="BG253" i="2"/>
  <c r="BF253" i="2"/>
  <c r="AA253" i="2"/>
  <c r="Y253" i="2"/>
  <c r="W253" i="2"/>
  <c r="BK253" i="2"/>
  <c r="N253" i="2"/>
  <c r="BE253" i="2" s="1"/>
  <c r="BI252" i="2"/>
  <c r="BH252" i="2"/>
  <c r="BG252" i="2"/>
  <c r="BF252" i="2"/>
  <c r="AA252" i="2"/>
  <c r="AA251" i="2" s="1"/>
  <c r="Y252" i="2"/>
  <c r="W252" i="2"/>
  <c r="BK252" i="2"/>
  <c r="N252" i="2"/>
  <c r="BE252" i="2" s="1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 s="1"/>
  <c r="BI248" i="2"/>
  <c r="BH248" i="2"/>
  <c r="BG248" i="2"/>
  <c r="BF248" i="2"/>
  <c r="AA248" i="2"/>
  <c r="Y248" i="2"/>
  <c r="W248" i="2"/>
  <c r="BK248" i="2"/>
  <c r="N248" i="2"/>
  <c r="BE248" i="2" s="1"/>
  <c r="BI247" i="2"/>
  <c r="BH247" i="2"/>
  <c r="BG247" i="2"/>
  <c r="BF247" i="2"/>
  <c r="AA247" i="2"/>
  <c r="Y247" i="2"/>
  <c r="W247" i="2"/>
  <c r="BK247" i="2"/>
  <c r="N247" i="2"/>
  <c r="BE247" i="2" s="1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Y245" i="2"/>
  <c r="W245" i="2"/>
  <c r="BK245" i="2"/>
  <c r="N245" i="2"/>
  <c r="BE245" i="2" s="1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W243" i="2"/>
  <c r="BK243" i="2"/>
  <c r="N243" i="2"/>
  <c r="BE243" i="2" s="1"/>
  <c r="BI242" i="2"/>
  <c r="BH242" i="2"/>
  <c r="BG242" i="2"/>
  <c r="BF242" i="2"/>
  <c r="AA242" i="2"/>
  <c r="Y242" i="2"/>
  <c r="W242" i="2"/>
  <c r="BK242" i="2"/>
  <c r="N242" i="2"/>
  <c r="BE242" i="2" s="1"/>
  <c r="BI241" i="2"/>
  <c r="BH241" i="2"/>
  <c r="BG241" i="2"/>
  <c r="BF241" i="2"/>
  <c r="AA241" i="2"/>
  <c r="Y241" i="2"/>
  <c r="W241" i="2"/>
  <c r="BK241" i="2"/>
  <c r="N241" i="2"/>
  <c r="BE241" i="2" s="1"/>
  <c r="BI240" i="2"/>
  <c r="BH240" i="2"/>
  <c r="BG240" i="2"/>
  <c r="BF240" i="2"/>
  <c r="AA240" i="2"/>
  <c r="Y240" i="2"/>
  <c r="W240" i="2"/>
  <c r="BK240" i="2"/>
  <c r="N240" i="2"/>
  <c r="BE240" i="2" s="1"/>
  <c r="BI239" i="2"/>
  <c r="BH239" i="2"/>
  <c r="BG239" i="2"/>
  <c r="BF239" i="2"/>
  <c r="BE239" i="2"/>
  <c r="AA239" i="2"/>
  <c r="Y239" i="2"/>
  <c r="W239" i="2"/>
  <c r="BK239" i="2"/>
  <c r="N239" i="2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BE236" i="2"/>
  <c r="AA236" i="2"/>
  <c r="Y236" i="2"/>
  <c r="W236" i="2"/>
  <c r="BK236" i="2"/>
  <c r="N236" i="2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BE234" i="2"/>
  <c r="AA234" i="2"/>
  <c r="Y234" i="2"/>
  <c r="W234" i="2"/>
  <c r="BK234" i="2"/>
  <c r="N234" i="2"/>
  <c r="BI233" i="2"/>
  <c r="BH233" i="2"/>
  <c r="BG233" i="2"/>
  <c r="BF233" i="2"/>
  <c r="AA233" i="2"/>
  <c r="Y233" i="2"/>
  <c r="W233" i="2"/>
  <c r="BK233" i="2"/>
  <c r="N233" i="2"/>
  <c r="BE233" i="2" s="1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BE231" i="2"/>
  <c r="AA231" i="2"/>
  <c r="Y231" i="2"/>
  <c r="W231" i="2"/>
  <c r="BK231" i="2"/>
  <c r="N231" i="2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BE227" i="2"/>
  <c r="AA227" i="2"/>
  <c r="Y227" i="2"/>
  <c r="W227" i="2"/>
  <c r="BK227" i="2"/>
  <c r="N227" i="2"/>
  <c r="BI226" i="2"/>
  <c r="BH226" i="2"/>
  <c r="BG226" i="2"/>
  <c r="BF226" i="2"/>
  <c r="AA226" i="2"/>
  <c r="Y226" i="2"/>
  <c r="W226" i="2"/>
  <c r="W225" i="2" s="1"/>
  <c r="BK226" i="2"/>
  <c r="N226" i="2"/>
  <c r="BE226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BE221" i="2"/>
  <c r="AA221" i="2"/>
  <c r="Y221" i="2"/>
  <c r="W221" i="2"/>
  <c r="W220" i="2" s="1"/>
  <c r="BK221" i="2"/>
  <c r="N221" i="2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BE218" i="2"/>
  <c r="AA218" i="2"/>
  <c r="Y218" i="2"/>
  <c r="W218" i="2"/>
  <c r="BK218" i="2"/>
  <c r="N218" i="2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AA213" i="2" s="1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Y213" i="2" s="1"/>
  <c r="W214" i="2"/>
  <c r="BK214" i="2"/>
  <c r="N214" i="2"/>
  <c r="BE214" i="2" s="1"/>
  <c r="BI212" i="2"/>
  <c r="BH212" i="2"/>
  <c r="BG212" i="2"/>
  <c r="BF212" i="2"/>
  <c r="BE212" i="2"/>
  <c r="AA212" i="2"/>
  <c r="AA211" i="2" s="1"/>
  <c r="Y212" i="2"/>
  <c r="Y211" i="2" s="1"/>
  <c r="W212" i="2"/>
  <c r="W211" i="2" s="1"/>
  <c r="BK212" i="2"/>
  <c r="BK211" i="2" s="1"/>
  <c r="N211" i="2" s="1"/>
  <c r="N99" i="2" s="1"/>
  <c r="N212" i="2"/>
  <c r="BI210" i="2"/>
  <c r="BH210" i="2"/>
  <c r="BG210" i="2"/>
  <c r="BF210" i="2"/>
  <c r="AA210" i="2"/>
  <c r="Y210" i="2"/>
  <c r="Y208" i="2" s="1"/>
  <c r="W210" i="2"/>
  <c r="BK210" i="2"/>
  <c r="N210" i="2"/>
  <c r="BE210" i="2" s="1"/>
  <c r="BI209" i="2"/>
  <c r="BH209" i="2"/>
  <c r="BG209" i="2"/>
  <c r="BF209" i="2"/>
  <c r="BE209" i="2"/>
  <c r="AA209" i="2"/>
  <c r="Y209" i="2"/>
  <c r="W209" i="2"/>
  <c r="W208" i="2" s="1"/>
  <c r="BK209" i="2"/>
  <c r="BK208" i="2" s="1"/>
  <c r="N208" i="2" s="1"/>
  <c r="N98" i="2" s="1"/>
  <c r="N209" i="2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BE206" i="2"/>
  <c r="AA206" i="2"/>
  <c r="Y206" i="2"/>
  <c r="W206" i="2"/>
  <c r="BK206" i="2"/>
  <c r="N206" i="2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BE201" i="2"/>
  <c r="AA201" i="2"/>
  <c r="Y201" i="2"/>
  <c r="W201" i="2"/>
  <c r="BK201" i="2"/>
  <c r="N201" i="2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6" i="2"/>
  <c r="BH196" i="2"/>
  <c r="BG196" i="2"/>
  <c r="BF196" i="2"/>
  <c r="AA196" i="2"/>
  <c r="Y196" i="2"/>
  <c r="Y194" i="2" s="1"/>
  <c r="W196" i="2"/>
  <c r="BK196" i="2"/>
  <c r="N196" i="2"/>
  <c r="BE196" i="2" s="1"/>
  <c r="BI195" i="2"/>
  <c r="BH195" i="2"/>
  <c r="BG195" i="2"/>
  <c r="BF195" i="2"/>
  <c r="BE195" i="2"/>
  <c r="AA195" i="2"/>
  <c r="Y195" i="2"/>
  <c r="W195" i="2"/>
  <c r="W194" i="2" s="1"/>
  <c r="BK195" i="2"/>
  <c r="BK194" i="2" s="1"/>
  <c r="N195" i="2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BE191" i="2"/>
  <c r="AA191" i="2"/>
  <c r="Y191" i="2"/>
  <c r="W191" i="2"/>
  <c r="BK191" i="2"/>
  <c r="N191" i="2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AA187" i="2" s="1"/>
  <c r="Y188" i="2"/>
  <c r="W188" i="2"/>
  <c r="W187" i="2" s="1"/>
  <c r="BK188" i="2"/>
  <c r="N188" i="2"/>
  <c r="BE188" i="2" s="1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BE183" i="2"/>
  <c r="AA183" i="2"/>
  <c r="Y183" i="2"/>
  <c r="W183" i="2"/>
  <c r="BK183" i="2"/>
  <c r="N183" i="2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BE176" i="2"/>
  <c r="AA176" i="2"/>
  <c r="Y176" i="2"/>
  <c r="W176" i="2"/>
  <c r="BK176" i="2"/>
  <c r="N176" i="2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AA170" i="2"/>
  <c r="Y170" i="2"/>
  <c r="W170" i="2"/>
  <c r="BK170" i="2"/>
  <c r="N170" i="2"/>
  <c r="BE170" i="2" s="1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BE149" i="2"/>
  <c r="AA149" i="2"/>
  <c r="Y149" i="2"/>
  <c r="W149" i="2"/>
  <c r="BK149" i="2"/>
  <c r="N149" i="2"/>
  <c r="BI148" i="2"/>
  <c r="BH148" i="2"/>
  <c r="BG148" i="2"/>
  <c r="BF148" i="2"/>
  <c r="AA148" i="2"/>
  <c r="Y148" i="2"/>
  <c r="W148" i="2"/>
  <c r="W146" i="2" s="1"/>
  <c r="BK148" i="2"/>
  <c r="N148" i="2"/>
  <c r="BE148" i="2" s="1"/>
  <c r="BI147" i="2"/>
  <c r="BH147" i="2"/>
  <c r="BG147" i="2"/>
  <c r="BF147" i="2"/>
  <c r="AA147" i="2"/>
  <c r="AA146" i="2" s="1"/>
  <c r="Y147" i="2"/>
  <c r="W147" i="2"/>
  <c r="BK147" i="2"/>
  <c r="N147" i="2"/>
  <c r="BE147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AA139" i="2" s="1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W139" i="2" s="1"/>
  <c r="BK140" i="2"/>
  <c r="N140" i="2"/>
  <c r="BE140" i="2" s="1"/>
  <c r="BI138" i="2"/>
  <c r="BH138" i="2"/>
  <c r="BG138" i="2"/>
  <c r="BF138" i="2"/>
  <c r="AA138" i="2"/>
  <c r="Y138" i="2"/>
  <c r="W138" i="2"/>
  <c r="BK138" i="2"/>
  <c r="BK136" i="2" s="1"/>
  <c r="N138" i="2"/>
  <c r="BE138" i="2" s="1"/>
  <c r="BI137" i="2"/>
  <c r="BH137" i="2"/>
  <c r="BG137" i="2"/>
  <c r="BF137" i="2"/>
  <c r="AA137" i="2"/>
  <c r="Y137" i="2"/>
  <c r="W137" i="2"/>
  <c r="W136" i="2" s="1"/>
  <c r="BK137" i="2"/>
  <c r="N137" i="2"/>
  <c r="BE137" i="2" s="1"/>
  <c r="F128" i="2"/>
  <c r="BI115" i="2"/>
  <c r="BH115" i="2"/>
  <c r="BG115" i="2"/>
  <c r="BF115" i="2"/>
  <c r="BI114" i="2"/>
  <c r="BH114" i="2"/>
  <c r="BG114" i="2"/>
  <c r="BF114" i="2"/>
  <c r="BI113" i="2"/>
  <c r="BH113" i="2"/>
  <c r="BG113" i="2"/>
  <c r="BF113" i="2"/>
  <c r="BI112" i="2"/>
  <c r="BH112" i="2"/>
  <c r="BG112" i="2"/>
  <c r="BF112" i="2"/>
  <c r="BI111" i="2"/>
  <c r="BH111" i="2"/>
  <c r="BG111" i="2"/>
  <c r="BF111" i="2"/>
  <c r="BI110" i="2"/>
  <c r="BH110" i="2"/>
  <c r="BG110" i="2"/>
  <c r="BF110" i="2"/>
  <c r="M84" i="2"/>
  <c r="F81" i="2"/>
  <c r="O21" i="2"/>
  <c r="E21" i="2"/>
  <c r="M131" i="2" s="1"/>
  <c r="O20" i="2"/>
  <c r="O18" i="2"/>
  <c r="E18" i="2"/>
  <c r="M130" i="2" s="1"/>
  <c r="O17" i="2"/>
  <c r="E15" i="2"/>
  <c r="F84" i="2" s="1"/>
  <c r="O12" i="2"/>
  <c r="E12" i="2"/>
  <c r="F83" i="2" s="1"/>
  <c r="O11" i="2"/>
  <c r="O9" i="2"/>
  <c r="M128" i="2" s="1"/>
  <c r="F6" i="2"/>
  <c r="F78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AM82" i="1"/>
  <c r="L82" i="1"/>
  <c r="AM80" i="1"/>
  <c r="L80" i="1"/>
  <c r="L78" i="1"/>
  <c r="L77" i="1"/>
  <c r="H36" i="2" l="1"/>
  <c r="BD88" i="1" s="1"/>
  <c r="BD87" i="1" s="1"/>
  <c r="W35" i="1" s="1"/>
  <c r="F131" i="2"/>
  <c r="F125" i="2"/>
  <c r="Y197" i="2"/>
  <c r="W251" i="2"/>
  <c r="AA136" i="2"/>
  <c r="AA197" i="2"/>
  <c r="BK213" i="2"/>
  <c r="N213" i="2" s="1"/>
  <c r="N100" i="2" s="1"/>
  <c r="Y220" i="2"/>
  <c r="Y193" i="2" s="1"/>
  <c r="BK220" i="2"/>
  <c r="N220" i="2" s="1"/>
  <c r="N101" i="2" s="1"/>
  <c r="AA225" i="2"/>
  <c r="BK225" i="2"/>
  <c r="N225" i="2" s="1"/>
  <c r="N102" i="2" s="1"/>
  <c r="AA260" i="2"/>
  <c r="BK264" i="2"/>
  <c r="F130" i="2"/>
  <c r="M33" i="2"/>
  <c r="AW88" i="1" s="1"/>
  <c r="Y139" i="2"/>
  <c r="BK146" i="2"/>
  <c r="N146" i="2" s="1"/>
  <c r="N92" i="2" s="1"/>
  <c r="Y146" i="2"/>
  <c r="Y187" i="2"/>
  <c r="Y169" i="2" s="1"/>
  <c r="Y225" i="2"/>
  <c r="BK251" i="2"/>
  <c r="N251" i="2" s="1"/>
  <c r="N103" i="2" s="1"/>
  <c r="AA264" i="2"/>
  <c r="AA263" i="2" s="1"/>
  <c r="H34" i="2"/>
  <c r="BB88" i="1" s="1"/>
  <c r="BB87" i="1" s="1"/>
  <c r="AX87" i="1" s="1"/>
  <c r="H35" i="2"/>
  <c r="BC88" i="1" s="1"/>
  <c r="BC87" i="1" s="1"/>
  <c r="AY87" i="1" s="1"/>
  <c r="BK139" i="2"/>
  <c r="N139" i="2" s="1"/>
  <c r="N91" i="2" s="1"/>
  <c r="W169" i="2"/>
  <c r="AA169" i="2"/>
  <c r="BK187" i="2"/>
  <c r="N187" i="2" s="1"/>
  <c r="N94" i="2" s="1"/>
  <c r="AA194" i="2"/>
  <c r="BK197" i="2"/>
  <c r="N197" i="2" s="1"/>
  <c r="N97" i="2" s="1"/>
  <c r="W197" i="2"/>
  <c r="W193" i="2" s="1"/>
  <c r="AA208" i="2"/>
  <c r="W213" i="2"/>
  <c r="AA220" i="2"/>
  <c r="Y251" i="2"/>
  <c r="BK260" i="2"/>
  <c r="N260" i="2" s="1"/>
  <c r="N105" i="2" s="1"/>
  <c r="N264" i="2"/>
  <c r="N107" i="2" s="1"/>
  <c r="BK263" i="2"/>
  <c r="N263" i="2" s="1"/>
  <c r="N106" i="2" s="1"/>
  <c r="N136" i="2"/>
  <c r="N90" i="2" s="1"/>
  <c r="W135" i="2"/>
  <c r="BK169" i="2"/>
  <c r="N169" i="2" s="1"/>
  <c r="N93" i="2" s="1"/>
  <c r="N194" i="2"/>
  <c r="N96" i="2" s="1"/>
  <c r="M83" i="2"/>
  <c r="H33" i="2"/>
  <c r="BA88" i="1" s="1"/>
  <c r="BA87" i="1" s="1"/>
  <c r="M81" i="2"/>
  <c r="W34" i="1" l="1"/>
  <c r="Y135" i="2"/>
  <c r="Y134" i="2" s="1"/>
  <c r="BK193" i="2"/>
  <c r="N193" i="2" s="1"/>
  <c r="N95" i="2" s="1"/>
  <c r="W33" i="1"/>
  <c r="AA193" i="2"/>
  <c r="AA135" i="2"/>
  <c r="W134" i="2"/>
  <c r="AU88" i="1" s="1"/>
  <c r="AU87" i="1" s="1"/>
  <c r="AW87" i="1"/>
  <c r="AK32" i="1" s="1"/>
  <c r="W32" i="1"/>
  <c r="BK135" i="2"/>
  <c r="AA134" i="2" l="1"/>
  <c r="N135" i="2"/>
  <c r="N89" i="2" s="1"/>
  <c r="BK134" i="2"/>
  <c r="N134" i="2" s="1"/>
  <c r="N88" i="2" s="1"/>
  <c r="M27" i="2" l="1"/>
  <c r="BE115" i="2"/>
  <c r="BE113" i="2"/>
  <c r="BE114" i="2"/>
  <c r="BE112" i="2"/>
  <c r="BE111" i="2"/>
  <c r="N109" i="2" l="1"/>
  <c r="BE110" i="2"/>
  <c r="M32" i="2" l="1"/>
  <c r="AV88" i="1" s="1"/>
  <c r="AT88" i="1" s="1"/>
  <c r="H32" i="2"/>
  <c r="AZ88" i="1" s="1"/>
  <c r="AZ87" i="1" s="1"/>
  <c r="M28" i="2"/>
  <c r="L117" i="2"/>
  <c r="AV87" i="1" l="1"/>
  <c r="AS88" i="1"/>
  <c r="AS87" i="1" s="1"/>
  <c r="M30" i="2"/>
  <c r="AG88" i="1" l="1"/>
  <c r="L38" i="2"/>
  <c r="AT87" i="1"/>
  <c r="AG87" i="1" l="1"/>
  <c r="AN88" i="1"/>
  <c r="AN87" i="1" l="1"/>
  <c r="AK26" i="1"/>
  <c r="CD93" i="1" l="1"/>
  <c r="AV93" i="1"/>
  <c r="BY93" i="1" s="1"/>
  <c r="AV91" i="1"/>
  <c r="BY91" i="1" s="1"/>
  <c r="AG90" i="1"/>
  <c r="CD91" i="1"/>
  <c r="CD92" i="1"/>
  <c r="AV92" i="1"/>
  <c r="BY92" i="1" s="1"/>
  <c r="CD94" i="1"/>
  <c r="AV94" i="1"/>
  <c r="BY94" i="1" s="1"/>
  <c r="AK31" i="1" l="1"/>
  <c r="AN90" i="1"/>
  <c r="AN96" i="1" s="1"/>
  <c r="W31" i="1"/>
  <c r="AK27" i="1"/>
  <c r="AK29" i="1" s="1"/>
  <c r="AG96" i="1"/>
  <c r="AK37" i="1" l="1"/>
</calcChain>
</file>

<file path=xl/sharedStrings.xml><?xml version="1.0" encoding="utf-8"?>
<sst xmlns="http://schemas.openxmlformats.org/spreadsheetml/2006/main" count="1994" uniqueCount="554">
  <si>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</si>
  <si>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</si>
  <si>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</si>
  <si>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</si>
  <si>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</si>
  <si>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</si>
  <si>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</si>
  <si>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</si>
  <si>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</si>
  <si>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</si>
  <si>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</si>
  <si>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</si>
  <si>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</si>
  <si>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</si>
  <si>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</si>
  <si>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</si>
  <si>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</si>
  <si>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</si>
  <si>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</si>
  <si>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</si>
  <si>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Snížení energetické náročnosti budovy měnírny střed v Liberci</t>
  </si>
  <si>
    <t>JKSO:</t>
  </si>
  <si>
    <t>CC-CZ:</t>
  </si>
  <si>
    <t>Místo:</t>
  </si>
  <si>
    <t>Liberec</t>
  </si>
  <si>
    <t>Datum:</t>
  </si>
  <si>
    <t>12. 2. 2017</t>
  </si>
  <si>
    <t>Objednatel:</t>
  </si>
  <si>
    <t>IČ:</t>
  </si>
  <si>
    <t>47311975</t>
  </si>
  <si>
    <t>DIČ:</t>
  </si>
  <si>
    <t>CZ47311975</t>
  </si>
  <si>
    <t>Zhotovitel:</t>
  </si>
  <si>
    <t>Vyplň údaj</t>
  </si>
  <si>
    <t>Projektant:</t>
  </si>
  <si>
    <t>74671111</t>
  </si>
  <si>
    <t>Ing. David Podobský</t>
  </si>
  <si>
    <t>CZ8011043667</t>
  </si>
  <si>
    <t>True</t>
  </si>
  <si>
    <t>Zpracovatel:</t>
  </si>
  <si>
    <t>Ing. David Podobský (Ing. Barbora Plánková)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</si>
  <si>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</si>
  <si>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</si>
  <si>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</si>
  <si>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</si>
  <si>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</si>
  <si>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</si>
  <si>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</si>
  <si>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</si>
  <si>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</si>
  <si>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</si>
  <si>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</si>
  <si>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</si>
  <si>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</si>
  <si>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</si>
  <si>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</si>
  <si>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</si>
  <si>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</si>
  <si>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</si>
  <si>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</si>
  <si>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</si>
  <si>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</si>
  <si>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</si>
  <si>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</si>
  <si>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</si>
  <si>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</si>
  <si>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</si>
  <si>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</si>
  <si>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</si>
  <si>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</si>
  <si>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</si>
  <si>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</si>
  <si>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</si>
  <si>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</si>
  <si>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</si>
  <si>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</si>
  <si>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</si>
  <si>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</si>
  <si>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</si>
  <si>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</si>
  <si>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</si>
  <si>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</si>
  <si>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</si>
  <si>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{250c2172-d0dc-4519-851e-903752e5e720}</t>
  </si>
  <si>
    <t>{00000000-0000-0000-0000-000000000000}</t>
  </si>
  <si>
    <t>/</t>
  </si>
  <si>
    <t>20170731</t>
  </si>
  <si>
    <t>1</t>
  </si>
  <si>
    <t>{f06aff38-5eed-43a6-92f4-814719ba0cb6}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</si>
  <si>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</si>
  <si>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</si>
  <si>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</si>
  <si>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</si>
  <si>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</si>
  <si>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</si>
  <si>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</si>
  <si>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</si>
  <si>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</si>
  <si>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</si>
  <si>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</si>
  <si>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</si>
  <si>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</si>
  <si>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</si>
  <si>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</si>
  <si>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</si>
  <si>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</si>
  <si>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</si>
  <si>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</si>
  <si>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</si>
  <si>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</si>
  <si>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</si>
  <si>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</si>
  <si>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</si>
  <si>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</si>
  <si>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</si>
  <si>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  99 - Přesuny hmot a sutí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</si>
  <si>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</si>
  <si>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</si>
  <si>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</si>
  <si>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</si>
  <si>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</si>
  <si>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</si>
  <si>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</si>
  <si>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</si>
  <si>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 keramické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</si>
  <si>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</si>
  <si>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</si>
  <si>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</si>
  <si>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</si>
  <si>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2) Ostatní náklady</t>
  </si>
  <si>
    <t>VRN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</si>
  <si>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</si>
  <si>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</si>
  <si>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</si>
  <si>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</si>
  <si>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</si>
  <si>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</si>
  <si>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</si>
  <si>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</si>
  <si>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</si>
  <si>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</si>
  <si>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</si>
  <si>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</si>
  <si>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</si>
  <si>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</si>
  <si>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</si>
  <si>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</si>
  <si>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</si>
  <si>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122201101</t>
  </si>
  <si>
    <t>Odkopávky a prokopávky nezapažené v hornině tř. 3 objem do 100 m3</t>
  </si>
  <si>
    <t>m3</t>
  </si>
  <si>
    <t>4</t>
  </si>
  <si>
    <t>174101101</t>
  </si>
  <si>
    <t>Zásyp jam, šachet rýh nebo kolem objektů sypaninou se zhutněním</t>
  </si>
  <si>
    <t>3</t>
  </si>
  <si>
    <t>311321511</t>
  </si>
  <si>
    <t>Atika ze ŽB tř. C 20/25 bez výztuže</t>
  </si>
  <si>
    <t>6</t>
  </si>
  <si>
    <t>311351105</t>
  </si>
  <si>
    <t>Zřízení oboustranného bednění atik</t>
  </si>
  <si>
    <t>m2</t>
  </si>
  <si>
    <t>8</t>
  </si>
  <si>
    <t>5</t>
  </si>
  <si>
    <t>311351106</t>
  </si>
  <si>
    <t>Odstranění oboustranného bednění atik</t>
  </si>
  <si>
    <t>10</t>
  </si>
  <si>
    <t>311361821</t>
  </si>
  <si>
    <t>Výztuž atik betonářskou ocelí 10 505</t>
  </si>
  <si>
    <t>t</t>
  </si>
  <si>
    <t>12</t>
  </si>
  <si>
    <t>7</t>
  </si>
  <si>
    <t>340239212</t>
  </si>
  <si>
    <t>Zazdívka otvorů pl do 4 m2 v příčkách nebo stěnách z cihel tl přes 100 mm</t>
  </si>
  <si>
    <t>14</t>
  </si>
  <si>
    <t>349231811</t>
  </si>
  <si>
    <t>Přizdívka ostění s ozubem z cihel tl do 150 mm</t>
  </si>
  <si>
    <t>16</t>
  </si>
  <si>
    <t>9</t>
  </si>
  <si>
    <t>612142001</t>
  </si>
  <si>
    <t>Potažení vnitřních stěn sklovláknitým pletivem vtlačeným do tenkovrstvé hmoty</t>
  </si>
  <si>
    <t>18</t>
  </si>
  <si>
    <t>612325302</t>
  </si>
  <si>
    <t>Vápenocementová štuková omítka ostění nebo nadpraží</t>
  </si>
  <si>
    <t>20</t>
  </si>
  <si>
    <t>11</t>
  </si>
  <si>
    <t>619991021</t>
  </si>
  <si>
    <t>Oblepení rámů a keramických soklů lepící páskou</t>
  </si>
  <si>
    <t>m</t>
  </si>
  <si>
    <t>22</t>
  </si>
  <si>
    <t>622142012</t>
  </si>
  <si>
    <t>Potažení vnějších stěn rabicovým pletivem</t>
  </si>
  <si>
    <t>24</t>
  </si>
  <si>
    <t>13</t>
  </si>
  <si>
    <t>622143001</t>
  </si>
  <si>
    <t>Montáž omítkových plastových nebo pozinkovaných soklových profilů</t>
  </si>
  <si>
    <t>26</t>
  </si>
  <si>
    <t>622143004</t>
  </si>
  <si>
    <t>Montáž omítkových samolepících začišťovacích profilů (APU lišt)</t>
  </si>
  <si>
    <t>28</t>
  </si>
  <si>
    <t>M</t>
  </si>
  <si>
    <t>590514760</t>
  </si>
  <si>
    <t>profil okenní s tkaninou APU lišta 9 mm</t>
  </si>
  <si>
    <t>30</t>
  </si>
  <si>
    <t>622211021</t>
  </si>
  <si>
    <t>Montáž zateplení vnějších stěn z polystyrénových desek tl do 120 mm</t>
  </si>
  <si>
    <t>32</t>
  </si>
  <si>
    <t>17</t>
  </si>
  <si>
    <t>283763720</t>
  </si>
  <si>
    <t>polystyren extrudovaný URSA XPS III - (S,G,NF,) - 1250 x 600 x 100 mm</t>
  </si>
  <si>
    <t>34</t>
  </si>
  <si>
    <t>622211031</t>
  </si>
  <si>
    <t>Montáž zateplení vnějších stěn z polystyrénových desek tl do 160 mm</t>
  </si>
  <si>
    <t>36</t>
  </si>
  <si>
    <t>19</t>
  </si>
  <si>
    <t>283759510</t>
  </si>
  <si>
    <t>deska fasádní polystyrénová EPS 70 F 1000 x 500 x 140 mm</t>
  </si>
  <si>
    <t>38</t>
  </si>
  <si>
    <t>622212051</t>
  </si>
  <si>
    <t>Montáž zateplení vnějšího ostění hl. špalety do 400 mm z polystyrénových desek tl do 40 mm</t>
  </si>
  <si>
    <t>40</t>
  </si>
  <si>
    <t>283759300</t>
  </si>
  <si>
    <t>deska fasádní polystyrénová XPS 1000 x 500 x 20 mm</t>
  </si>
  <si>
    <t>42</t>
  </si>
  <si>
    <t>622221131</t>
  </si>
  <si>
    <t>Montáž zateplení vnějších stěn z minerální vlny s kolmou orientací vláken tl do 160 mm</t>
  </si>
  <si>
    <t>44</t>
  </si>
  <si>
    <t>23</t>
  </si>
  <si>
    <t>631515320</t>
  </si>
  <si>
    <t>deska minerální izolační ISOVER NF tl. 140 mm</t>
  </si>
  <si>
    <t>46</t>
  </si>
  <si>
    <t>622322311</t>
  </si>
  <si>
    <t>Vápenocementová lehčená omítka hrubá jednovrstvá zatřená vnějších stěn nanášená strojně</t>
  </si>
  <si>
    <t>48</t>
  </si>
  <si>
    <t>25</t>
  </si>
  <si>
    <t>622322391</t>
  </si>
  <si>
    <t>Příplatek k vápenocementové lehčené omítce vnějších stěn za každých dalších 5 mm tloušťky strojně</t>
  </si>
  <si>
    <t>50</t>
  </si>
  <si>
    <t>622531021</t>
  </si>
  <si>
    <t>Tenkovrstvá silikonová zrnitá omítka probarvená tl. 2,0 mm včetně penetrace vnějších stěn</t>
  </si>
  <si>
    <t>52</t>
  </si>
  <si>
    <t>27</t>
  </si>
  <si>
    <t>622X1</t>
  </si>
  <si>
    <t>Dodatečné kotvení - FISCHER FAZ 16/300 s pozink. talířek 100 mm</t>
  </si>
  <si>
    <t>ks</t>
  </si>
  <si>
    <t>54</t>
  </si>
  <si>
    <t>629135102</t>
  </si>
  <si>
    <t>Vyrovnávací vrstva pod klempířské prvky z MC š do 300 mm</t>
  </si>
  <si>
    <t>56</t>
  </si>
  <si>
    <t>29</t>
  </si>
  <si>
    <t>629991011</t>
  </si>
  <si>
    <t>Zakrytí výplní otvorů a svislých ploch fólií přilepenou lepící páskou</t>
  </si>
  <si>
    <t>58</t>
  </si>
  <si>
    <t>629995101</t>
  </si>
  <si>
    <t>Očištění vnějších ploch tlakovou vodou</t>
  </si>
  <si>
    <t>60</t>
  </si>
  <si>
    <t>31</t>
  </si>
  <si>
    <t>941121112</t>
  </si>
  <si>
    <t>Montáž lešení řadového trubkového těžkého s podlahami zatížení do 300 kg/m2 š do 1,5 m v do 20 m</t>
  </si>
  <si>
    <t>62</t>
  </si>
  <si>
    <t>941121212</t>
  </si>
  <si>
    <t>Příplatek k lešení řadovému trubkovému těžkému s podlahami š 1,5 m v 20 m za první a ZKD den použití</t>
  </si>
  <si>
    <t>64</t>
  </si>
  <si>
    <t>33</t>
  </si>
  <si>
    <t>941121812</t>
  </si>
  <si>
    <t>Demontáž lešení řadového trubkového těžkého s podlahami zatížení do 300 kg/m2 š do 1,5 m v do 20 m</t>
  </si>
  <si>
    <t>66</t>
  </si>
  <si>
    <t>944511111</t>
  </si>
  <si>
    <t>Montáž ochranné sítě z textilie z umělých vláken</t>
  </si>
  <si>
    <t>68</t>
  </si>
  <si>
    <t>35</t>
  </si>
  <si>
    <t>944511211</t>
  </si>
  <si>
    <t>Příplatek k ochranné síti za první a ZKD den použití</t>
  </si>
  <si>
    <t>70</t>
  </si>
  <si>
    <t>944511811</t>
  </si>
  <si>
    <t>Demontáž ochranné sítě z textilie z umělých vláken</t>
  </si>
  <si>
    <t>72</t>
  </si>
  <si>
    <t>37</t>
  </si>
  <si>
    <t>967031743</t>
  </si>
  <si>
    <t>Přisekání plošné zdiva z cihel pálených na MC tl do 150 mm</t>
  </si>
  <si>
    <t>74</t>
  </si>
  <si>
    <t>968062354</t>
  </si>
  <si>
    <t>Vybourání dřevěných rámů oken dvojitých včetně křídel pl do 1 m2</t>
  </si>
  <si>
    <t>76</t>
  </si>
  <si>
    <t>39</t>
  </si>
  <si>
    <t>968062355</t>
  </si>
  <si>
    <t>Vybourání dřevěných rámů oken dvojitých včetně křídel pl do 2 m2</t>
  </si>
  <si>
    <t>78</t>
  </si>
  <si>
    <t>968062356</t>
  </si>
  <si>
    <t>Vybourání dřevěných rámů oken dvojitých včetně křídel pl do 4 m2</t>
  </si>
  <si>
    <t>80</t>
  </si>
  <si>
    <t>41</t>
  </si>
  <si>
    <t>968062357</t>
  </si>
  <si>
    <t>Vybourání dřevěných rámů oken dvojitých včetně křídel pl přes 4 m2</t>
  </si>
  <si>
    <t>82</t>
  </si>
  <si>
    <t>968062456</t>
  </si>
  <si>
    <t>Vybourání dřevěných dveřních zárubní pl přes 2 m2</t>
  </si>
  <si>
    <t>84</t>
  </si>
  <si>
    <t>43</t>
  </si>
  <si>
    <t>968072559</t>
  </si>
  <si>
    <t>Vybourání kovových vrat pl přes 5 m2</t>
  </si>
  <si>
    <t>86</t>
  </si>
  <si>
    <t>978059641</t>
  </si>
  <si>
    <t>Odsekání a odebrání obkladů stěn z vnějších obkládaček plochy přes 1 m2</t>
  </si>
  <si>
    <t>88</t>
  </si>
  <si>
    <t>45</t>
  </si>
  <si>
    <t>985111111</t>
  </si>
  <si>
    <t>Otlučení omítek stěn</t>
  </si>
  <si>
    <t>90</t>
  </si>
  <si>
    <t>999X1</t>
  </si>
  <si>
    <t>Stavební zábor (pronájem pozemku) - lešení</t>
  </si>
  <si>
    <t>kpl</t>
  </si>
  <si>
    <t>92</t>
  </si>
  <si>
    <t>47</t>
  </si>
  <si>
    <t>999X2</t>
  </si>
  <si>
    <t>Provizorní zabezpeční trolejového vedení</t>
  </si>
  <si>
    <t>94</t>
  </si>
  <si>
    <t>997013114</t>
  </si>
  <si>
    <t>Vnitrostaveništní doprava suti a vybouraných hmot pro budovy v do 15 m s použitím mechanizace</t>
  </si>
  <si>
    <t>96</t>
  </si>
  <si>
    <t>49</t>
  </si>
  <si>
    <t>997013501</t>
  </si>
  <si>
    <t>Odvoz suti na skládku a vybouraných hmot nebo meziskládku do 1 km se složením</t>
  </si>
  <si>
    <t>98</t>
  </si>
  <si>
    <t>997013509</t>
  </si>
  <si>
    <t>Příplatek k odvozu suti a vybouraných hmot na skládku ZKD 1 km přes 1 km</t>
  </si>
  <si>
    <t>100</t>
  </si>
  <si>
    <t>51</t>
  </si>
  <si>
    <t>997013831</t>
  </si>
  <si>
    <t>Poplatek za uložení stavebního směsného odpadu na skládce (skládkovné)</t>
  </si>
  <si>
    <t>102</t>
  </si>
  <si>
    <t>998011003</t>
  </si>
  <si>
    <t>Přesun hmot pro budovy zděné v do 24 m</t>
  </si>
  <si>
    <t>104</t>
  </si>
  <si>
    <t>53</t>
  </si>
  <si>
    <t>712341559</t>
  </si>
  <si>
    <t>Provedení povlakové krytiny střech do 10° pásy NAIP přitavením v plné ploše</t>
  </si>
  <si>
    <t>106</t>
  </si>
  <si>
    <t>628522580</t>
  </si>
  <si>
    <t>pás asfaltovaný modifikovaný SBS Elastodek 50 Special dekor</t>
  </si>
  <si>
    <t>108</t>
  </si>
  <si>
    <t>55</t>
  </si>
  <si>
    <t>713130851</t>
  </si>
  <si>
    <t>Odstranění tepelné izolace stěn lepené z polystyrenu tl do 100 mm</t>
  </si>
  <si>
    <t>110</t>
  </si>
  <si>
    <t>713131141</t>
  </si>
  <si>
    <t>Montáž izolace tepelné stěn a základů lepením celoplošně rohoží, pásů, dílců, desek</t>
  </si>
  <si>
    <t>112</t>
  </si>
  <si>
    <t>57</t>
  </si>
  <si>
    <t>283763600</t>
  </si>
  <si>
    <t>polystyren extrudovaný URSA XPS N-W -PZ- I 1250 x 600 x 20 mm</t>
  </si>
  <si>
    <t>114</t>
  </si>
  <si>
    <t>713131145</t>
  </si>
  <si>
    <t>Montáž izolace tepelné stěn a základů lepením bodově rohoží, pásů, dílců, desek</t>
  </si>
  <si>
    <t>116</t>
  </si>
  <si>
    <t>59</t>
  </si>
  <si>
    <t>283759330</t>
  </si>
  <si>
    <t>deska fasádní polystyrénová EPS 70 F 1000 x 500 x 50 mm</t>
  </si>
  <si>
    <t>118</t>
  </si>
  <si>
    <t>713141162</t>
  </si>
  <si>
    <t>Montáž izolace tepelné střech plochých tl do 130 mm šrouby krajní pole, budova v do 20 m</t>
  </si>
  <si>
    <t>120</t>
  </si>
  <si>
    <t>61</t>
  </si>
  <si>
    <t>283759130</t>
  </si>
  <si>
    <t>deska z pěnového polystyrenu EPS 100 S 1000 x 500 (1000) mm</t>
  </si>
  <si>
    <t>122</t>
  </si>
  <si>
    <t>713151111</t>
  </si>
  <si>
    <t>Montáž izolace tepelné střech šikmých kladené volně  rohoží, pásů, desek</t>
  </si>
  <si>
    <t>124</t>
  </si>
  <si>
    <t>63</t>
  </si>
  <si>
    <t>283723190</t>
  </si>
  <si>
    <t>deska z pěnového polystyrenu bílá EPS 100 S 1000 x 1000 x 160 mm</t>
  </si>
  <si>
    <t>126</t>
  </si>
  <si>
    <t>998713103</t>
  </si>
  <si>
    <t>Přesun hmot tonážní tonážní pro izolace tepelné v objektech v do 24 m</t>
  </si>
  <si>
    <t>128</t>
  </si>
  <si>
    <t>65</t>
  </si>
  <si>
    <t>721233113</t>
  </si>
  <si>
    <t>Střešní vtok polypropylen PP pro ploché střechy svislý odtok DN 125</t>
  </si>
  <si>
    <t>kus</t>
  </si>
  <si>
    <t>130</t>
  </si>
  <si>
    <t>998721103</t>
  </si>
  <si>
    <t>Přesun hmot tonážní pro vnitřní kanalizace v objektech v do 24 m</t>
  </si>
  <si>
    <t>132</t>
  </si>
  <si>
    <t>67</t>
  </si>
  <si>
    <t>762341012</t>
  </si>
  <si>
    <t>Bednění střech rovných z desek OSB tl 12 mm na sraz šroubovaných na krokve</t>
  </si>
  <si>
    <t>134</t>
  </si>
  <si>
    <t>764X1</t>
  </si>
  <si>
    <t>Krytina z falcovaného eloxovaného plechu sklonu do 45°</t>
  </si>
  <si>
    <t>136</t>
  </si>
  <si>
    <t>69</t>
  </si>
  <si>
    <t>764410850</t>
  </si>
  <si>
    <t>Demontáž oplechování parapetu rš do 330 mm</t>
  </si>
  <si>
    <t>138</t>
  </si>
  <si>
    <t>764430840</t>
  </si>
  <si>
    <t>Demontáž oplechování zdí rš do 500 mm</t>
  </si>
  <si>
    <t>140</t>
  </si>
  <si>
    <t>71</t>
  </si>
  <si>
    <t>764510570</t>
  </si>
  <si>
    <t>Oplechování parapetů TiZn rš 500 mm včetně rohů</t>
  </si>
  <si>
    <t>142</t>
  </si>
  <si>
    <t>764530550</t>
  </si>
  <si>
    <t>Oplechování TiZn zdí rš 600 mm včetně rohů</t>
  </si>
  <si>
    <t>144</t>
  </si>
  <si>
    <t>73</t>
  </si>
  <si>
    <t>998764103</t>
  </si>
  <si>
    <t>Přesun hmot tonážní pro konstrukce klempířské v objektech v do 24 m</t>
  </si>
  <si>
    <t>146</t>
  </si>
  <si>
    <t>766441811</t>
  </si>
  <si>
    <t>Demontáž parapetních desek dřevěných, laminovaných šířky do 30 cm délky do 1,0 m</t>
  </si>
  <si>
    <t>148</t>
  </si>
  <si>
    <t>75</t>
  </si>
  <si>
    <t>766441821</t>
  </si>
  <si>
    <t>Demontáž parapetních desek dřevěných, laminovaných šířky do 30 cm délky přes 1,0 m</t>
  </si>
  <si>
    <t>150</t>
  </si>
  <si>
    <t>766691911</t>
  </si>
  <si>
    <t>Vyvěšení nebo zavěšení dřevěných křídel oken pl do 1,5 m2</t>
  </si>
  <si>
    <t>152</t>
  </si>
  <si>
    <t>77</t>
  </si>
  <si>
    <t>766691912</t>
  </si>
  <si>
    <t>Vyvěšení nebo zavěšení dřevěných křídel oken pl přes 1,5 m2</t>
  </si>
  <si>
    <t>154</t>
  </si>
  <si>
    <t>767610125</t>
  </si>
  <si>
    <t>Montáž oken jednoduchých otevíravých do zdiva plochy do 0,6 m2</t>
  </si>
  <si>
    <t>156</t>
  </si>
  <si>
    <t>79</t>
  </si>
  <si>
    <t>553X1</t>
  </si>
  <si>
    <t>okno plastové otevíravě sklopné 600x600</t>
  </si>
  <si>
    <t>158</t>
  </si>
  <si>
    <t>767610127</t>
  </si>
  <si>
    <t>Montáž oken jednoduchých otevíravých do zdiva plochy do 2,5 m2</t>
  </si>
  <si>
    <t>160</t>
  </si>
  <si>
    <t>81</t>
  </si>
  <si>
    <t>553X2</t>
  </si>
  <si>
    <t>okno plastové otevíravě sklopné 1800x900</t>
  </si>
  <si>
    <t>162</t>
  </si>
  <si>
    <t>553X3</t>
  </si>
  <si>
    <t>okno plastové otevíravě sklopné 1500x1500</t>
  </si>
  <si>
    <t>164</t>
  </si>
  <si>
    <t>83</t>
  </si>
  <si>
    <t>553X4</t>
  </si>
  <si>
    <t>okno plastové otevíravě sklopné 900x1800</t>
  </si>
  <si>
    <t>166</t>
  </si>
  <si>
    <t>767610128</t>
  </si>
  <si>
    <t>Montáž oken jednoduchých otevíravých do zdiva plochy přes 2,5 m2</t>
  </si>
  <si>
    <t>168</t>
  </si>
  <si>
    <t>85</t>
  </si>
  <si>
    <t>553X5</t>
  </si>
  <si>
    <t>okno plastové otevíravě sklopné 900x7850</t>
  </si>
  <si>
    <t>170</t>
  </si>
  <si>
    <t>553X6</t>
  </si>
  <si>
    <t>okno plastové otevíravě sklopné 1800x2750</t>
  </si>
  <si>
    <t>172</t>
  </si>
  <si>
    <t>87</t>
  </si>
  <si>
    <t>553X7</t>
  </si>
  <si>
    <t>okno plastové otevíravě sklopné 2200x1850</t>
  </si>
  <si>
    <t>174</t>
  </si>
  <si>
    <t>553X8</t>
  </si>
  <si>
    <t>okno plastové otevíravě sklopné 2200 x2750</t>
  </si>
  <si>
    <t>176</t>
  </si>
  <si>
    <t>89</t>
  </si>
  <si>
    <t>767640111</t>
  </si>
  <si>
    <t>Montáž dveří ocelových jednokřídlových bez nadsvětlíku</t>
  </si>
  <si>
    <t>178</t>
  </si>
  <si>
    <t>553X14</t>
  </si>
  <si>
    <t>dveře plastové jednokřídlové 900 x 2020</t>
  </si>
  <si>
    <t>180</t>
  </si>
  <si>
    <t>91</t>
  </si>
  <si>
    <t>767640112</t>
  </si>
  <si>
    <t>Montáž dveří ocelových jednokřídlových s nadsvětlíkem</t>
  </si>
  <si>
    <t>182</t>
  </si>
  <si>
    <t>553412460</t>
  </si>
  <si>
    <t>dveře plastové jednokřídlové s nadsvětlíkem 950 x 3000</t>
  </si>
  <si>
    <t>184</t>
  </si>
  <si>
    <t>93</t>
  </si>
  <si>
    <t>767652210</t>
  </si>
  <si>
    <t>Montáž vrat garážových otočných do ocelové konstrukce plochy do 6 m2</t>
  </si>
  <si>
    <t>186</t>
  </si>
  <si>
    <t>553X9</t>
  </si>
  <si>
    <t>vrata ocelová 2400x2500</t>
  </si>
  <si>
    <t>188</t>
  </si>
  <si>
    <t>95</t>
  </si>
  <si>
    <t>553X10</t>
  </si>
  <si>
    <t>vrata ocelová 1900x2550</t>
  </si>
  <si>
    <t>190</t>
  </si>
  <si>
    <t>767652220</t>
  </si>
  <si>
    <t>Montáž vrat garážových otočných do ocelové konstrukce plochy do 9 m2</t>
  </si>
  <si>
    <t>192</t>
  </si>
  <si>
    <t>97</t>
  </si>
  <si>
    <t>553X11</t>
  </si>
  <si>
    <t>vrata ocelová 3000x3300</t>
  </si>
  <si>
    <t>194</t>
  </si>
  <si>
    <t>767652239</t>
  </si>
  <si>
    <t>Montáž sestavy dveře/vrata do 10 m2</t>
  </si>
  <si>
    <t>196</t>
  </si>
  <si>
    <t>99</t>
  </si>
  <si>
    <t>553X12</t>
  </si>
  <si>
    <t>sestava dveře/vrata 2750x2100</t>
  </si>
  <si>
    <t>198</t>
  </si>
  <si>
    <t>767652241</t>
  </si>
  <si>
    <t>Montáž sestava dveře/vrata do 13 m2</t>
  </si>
  <si>
    <t>200</t>
  </si>
  <si>
    <t>101</t>
  </si>
  <si>
    <t>553X13</t>
  </si>
  <si>
    <t>sestava dveře/vrata 2750x4300</t>
  </si>
  <si>
    <t>202</t>
  </si>
  <si>
    <t>767X4</t>
  </si>
  <si>
    <t>Demontáž přístřešku (ocel + makrolon)</t>
  </si>
  <si>
    <t>204</t>
  </si>
  <si>
    <t>103</t>
  </si>
  <si>
    <t>781673114</t>
  </si>
  <si>
    <t>Montáž obkladů parapetů šířky do 300 mm z dlaždic keramických lepených standardním lepidlem</t>
  </si>
  <si>
    <t>206</t>
  </si>
  <si>
    <t>597614080</t>
  </si>
  <si>
    <t>dlaždice keramické slinuté neglazované mrazuvzdorné TAURUS Color Light Grey S 29,8 x 29,8 x 0,9 cm</t>
  </si>
  <si>
    <t>208</t>
  </si>
  <si>
    <t>105</t>
  </si>
  <si>
    <t>781774113</t>
  </si>
  <si>
    <t>Montáž obkladů vnějších z dlaždic keramických do 12 ks/m2 lepených flexibilním lepidlem</t>
  </si>
  <si>
    <t>210</t>
  </si>
  <si>
    <t>212</t>
  </si>
  <si>
    <t>107</t>
  </si>
  <si>
    <t>998781101</t>
  </si>
  <si>
    <t>Přesun hmot tonážní pro obklady keramické v objektech v do 6 m</t>
  </si>
  <si>
    <t>214</t>
  </si>
  <si>
    <t>783201821</t>
  </si>
  <si>
    <t>Odstranění nátěrů ze zámečnických konstrukcí opálením</t>
  </si>
  <si>
    <t>216</t>
  </si>
  <si>
    <t>109</t>
  </si>
  <si>
    <t>783221112</t>
  </si>
  <si>
    <t>Nátěry syntetické KDK barva dražší lesklý povrch 1x antikorozní, 1x základní, 2x email</t>
  </si>
  <si>
    <t>218</t>
  </si>
  <si>
    <t>113</t>
  </si>
  <si>
    <t>784181101</t>
  </si>
  <si>
    <t>Základní akrylátová jednonásobná penetrace podkladu v místnostech výšky do 3,80m</t>
  </si>
  <si>
    <t>-2103302495</t>
  </si>
  <si>
    <t>784221101</t>
  </si>
  <si>
    <t>Dvojnásobné bílé malby  ze směsí za sucha dobře otěruvzdorných v místnostech do 3,80 m</t>
  </si>
  <si>
    <t>1113884888</t>
  </si>
  <si>
    <t>X1</t>
  </si>
  <si>
    <t>Demontáž hromovodu</t>
  </si>
  <si>
    <t>220</t>
  </si>
  <si>
    <t>111</t>
  </si>
  <si>
    <t>X2</t>
  </si>
  <si>
    <t>D+M hromosvodu</t>
  </si>
  <si>
    <t>222</t>
  </si>
  <si>
    <t>X3</t>
  </si>
  <si>
    <t>D+M elektroprvky na fasádě</t>
  </si>
  <si>
    <t>224</t>
  </si>
  <si>
    <t>VP - Vícepráce</t>
  </si>
  <si>
    <t>PN</t>
  </si>
  <si>
    <t>0117-20170731</t>
  </si>
  <si>
    <t>Dopravní podnik měst Liberce a Jablonce nad Nisou a.s.</t>
  </si>
  <si>
    <t>Projektové práce - dokumentace skutečného provedení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</si>
</sst>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trike/>
      <sz val="8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0" fontId="2" fillId="7" borderId="0" xfId="0" applyFont="1" applyFill="1" applyBorder="1" applyAlignment="1" applyProtection="1">
      <alignment horizontal="left" vertical="center"/>
      <protection locked="0"/>
    </xf>
    <xf numFmtId="49" fontId="2" fillId="7" borderId="0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6" fillId="7" borderId="0" xfId="0" applyNumberFormat="1" applyFont="1" applyFill="1" applyBorder="1" applyAlignment="1" applyProtection="1">
      <alignment vertical="center"/>
      <protection locked="0"/>
    </xf>
    <xf numFmtId="4" fontId="6" fillId="7" borderId="0" xfId="0" applyNumberFormat="1" applyFont="1" applyFill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6" fillId="7" borderId="0" xfId="0" applyFont="1" applyFill="1" applyBorder="1" applyAlignment="1" applyProtection="1">
      <alignment horizontal="left" vertical="center"/>
      <protection locked="0"/>
    </xf>
    <xf numFmtId="0" fontId="6" fillId="7" borderId="0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7" borderId="0" xfId="0" applyNumberFormat="1" applyFont="1" applyFill="1" applyBorder="1" applyAlignment="1" applyProtection="1">
      <alignment horizontal="left" vertical="center"/>
      <protection locked="0"/>
    </xf>
    <xf numFmtId="49" fontId="2" fillId="7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37" fillId="0" borderId="25" xfId="0" applyFont="1" applyBorder="1" applyAlignment="1" applyProtection="1">
      <alignment horizontal="left" vertical="center" wrapText="1"/>
      <protection locked="0"/>
    </xf>
    <xf numFmtId="4" fontId="37" fillId="4" borderId="25" xfId="0" applyNumberFormat="1" applyFont="1" applyFill="1" applyBorder="1" applyAlignment="1" applyProtection="1">
      <alignment vertical="center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5" fontId="2" fillId="7" borderId="0" xfId="0" applyNumberFormat="1" applyFont="1" applyFill="1" applyBorder="1" applyAlignment="1" applyProtection="1">
      <alignment horizontal="left" vertical="center"/>
      <protection locked="0"/>
    </xf>
    <xf numFmtId="165" fontId="2" fillId="7" borderId="0" xfId="0" applyNumberFormat="1" applyFont="1" applyFill="1" applyBorder="1" applyAlignment="1">
      <alignment horizontal="left" vertical="center"/>
    </xf>
    <xf numFmtId="0" fontId="2" fillId="7" borderId="0" xfId="0" applyFont="1" applyFill="1" applyBorder="1" applyAlignment="1" applyProtection="1">
      <alignment horizontal="left" vertical="center"/>
      <protection locked="0"/>
    </xf>
    <xf numFmtId="0" fontId="2" fillId="7" borderId="0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AD15" sqref="AD1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 x14ac:dyDescent="0.3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R2" s="175" t="s">
        <v>8</v>
      </c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S2" s="17" t="s">
        <v>9</v>
      </c>
      <c r="BT2" s="17" t="s">
        <v>10</v>
      </c>
    </row>
    <row r="3" spans="1:73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 x14ac:dyDescent="0.3">
      <c r="B4" s="21"/>
      <c r="C4" s="180" t="s">
        <v>12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22"/>
      <c r="AS4" s="23" t="s">
        <v>13</v>
      </c>
      <c r="BE4" s="24" t="s">
        <v>14</v>
      </c>
      <c r="BS4" s="17" t="s">
        <v>15</v>
      </c>
    </row>
    <row r="5" spans="1:73" ht="14.45" customHeight="1" x14ac:dyDescent="0.3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211" t="s">
        <v>551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5"/>
      <c r="AQ5" s="22"/>
      <c r="BE5" s="209" t="s">
        <v>18</v>
      </c>
      <c r="BS5" s="17" t="s">
        <v>9</v>
      </c>
    </row>
    <row r="6" spans="1:73" ht="36.950000000000003" customHeight="1" x14ac:dyDescent="0.3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213" t="s">
        <v>20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5"/>
      <c r="AQ6" s="22"/>
      <c r="BE6" s="210"/>
      <c r="BS6" s="17" t="s">
        <v>9</v>
      </c>
    </row>
    <row r="7" spans="1:73" ht="14.45" customHeight="1" x14ac:dyDescent="0.3">
      <c r="B7" s="21"/>
      <c r="C7" s="25"/>
      <c r="D7" s="29" t="s">
        <v>21</v>
      </c>
      <c r="E7" s="25"/>
      <c r="F7" s="25"/>
      <c r="G7" s="25"/>
      <c r="H7" s="25"/>
      <c r="I7" s="25"/>
      <c r="J7" s="25"/>
      <c r="K7" s="27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2"/>
      <c r="BE7" s="210"/>
      <c r="BS7" s="17" t="s">
        <v>9</v>
      </c>
    </row>
    <row r="8" spans="1:73" ht="14.45" customHeight="1" x14ac:dyDescent="0.3">
      <c r="B8" s="21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166" t="s">
        <v>26</v>
      </c>
      <c r="AO8" s="25"/>
      <c r="AP8" s="25"/>
      <c r="AQ8" s="22"/>
      <c r="BE8" s="210"/>
      <c r="BS8" s="17" t="s">
        <v>9</v>
      </c>
    </row>
    <row r="9" spans="1:73" ht="14.45" customHeight="1" x14ac:dyDescent="0.3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210"/>
      <c r="BS9" s="17" t="s">
        <v>9</v>
      </c>
    </row>
    <row r="10" spans="1:73" ht="14.45" customHeight="1" x14ac:dyDescent="0.3">
      <c r="B10" s="21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29</v>
      </c>
      <c r="AO10" s="25"/>
      <c r="AP10" s="25"/>
      <c r="AQ10" s="22"/>
      <c r="BE10" s="210"/>
      <c r="BS10" s="17" t="s">
        <v>9</v>
      </c>
    </row>
    <row r="11" spans="1:73" ht="18.399999999999999" customHeight="1" x14ac:dyDescent="0.3">
      <c r="B11" s="21"/>
      <c r="C11" s="25"/>
      <c r="D11" s="25"/>
      <c r="E11" s="27" t="s">
        <v>552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31</v>
      </c>
      <c r="AO11" s="25"/>
      <c r="AP11" s="25"/>
      <c r="AQ11" s="22"/>
      <c r="BE11" s="210"/>
      <c r="BS11" s="17" t="s">
        <v>9</v>
      </c>
    </row>
    <row r="12" spans="1:73" ht="6.95" customHeight="1" x14ac:dyDescent="0.3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210"/>
      <c r="BS12" s="17" t="s">
        <v>9</v>
      </c>
    </row>
    <row r="13" spans="1:73" ht="14.45" customHeight="1" x14ac:dyDescent="0.3">
      <c r="B13" s="21"/>
      <c r="C13" s="25"/>
      <c r="D13" s="29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167" t="s">
        <v>33</v>
      </c>
      <c r="AO13" s="25"/>
      <c r="AP13" s="25"/>
      <c r="AQ13" s="22"/>
      <c r="BE13" s="210"/>
      <c r="BS13" s="17" t="s">
        <v>9</v>
      </c>
    </row>
    <row r="14" spans="1:73" ht="15" x14ac:dyDescent="0.3">
      <c r="B14" s="21"/>
      <c r="C14" s="25"/>
      <c r="D14" s="25"/>
      <c r="E14" s="214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9" t="s">
        <v>30</v>
      </c>
      <c r="AL14" s="25"/>
      <c r="AM14" s="25"/>
      <c r="AN14" s="167" t="s">
        <v>33</v>
      </c>
      <c r="AO14" s="25"/>
      <c r="AP14" s="25"/>
      <c r="AQ14" s="22"/>
      <c r="BE14" s="210"/>
      <c r="BS14" s="17" t="s">
        <v>9</v>
      </c>
    </row>
    <row r="15" spans="1:73" ht="6.95" customHeight="1" x14ac:dyDescent="0.3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210"/>
      <c r="BS15" s="17" t="s">
        <v>6</v>
      </c>
    </row>
    <row r="16" spans="1:73" ht="14.45" customHeight="1" x14ac:dyDescent="0.3">
      <c r="B16" s="21"/>
      <c r="C16" s="25"/>
      <c r="D16" s="29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35</v>
      </c>
      <c r="AO16" s="25"/>
      <c r="AP16" s="25"/>
      <c r="AQ16" s="22"/>
      <c r="BE16" s="210"/>
      <c r="BS16" s="17" t="s">
        <v>6</v>
      </c>
    </row>
    <row r="17" spans="2:71" ht="18.399999999999999" customHeight="1" x14ac:dyDescent="0.3">
      <c r="B17" s="21"/>
      <c r="C17" s="25"/>
      <c r="D17" s="25"/>
      <c r="E17" s="27" t="s">
        <v>36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37</v>
      </c>
      <c r="AO17" s="25"/>
      <c r="AP17" s="25"/>
      <c r="AQ17" s="22"/>
      <c r="BE17" s="210"/>
      <c r="BS17" s="17" t="s">
        <v>38</v>
      </c>
    </row>
    <row r="18" spans="2:71" ht="6.95" customHeight="1" x14ac:dyDescent="0.3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210"/>
      <c r="BS18" s="17" t="s">
        <v>9</v>
      </c>
    </row>
    <row r="19" spans="2:71" ht="14.45" customHeight="1" x14ac:dyDescent="0.3">
      <c r="B19" s="21"/>
      <c r="C19" s="25"/>
      <c r="D19" s="29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35</v>
      </c>
      <c r="AO19" s="25"/>
      <c r="AP19" s="25"/>
      <c r="AQ19" s="22"/>
      <c r="BE19" s="210"/>
      <c r="BS19" s="17" t="s">
        <v>9</v>
      </c>
    </row>
    <row r="20" spans="2:71" ht="18.399999999999999" customHeight="1" x14ac:dyDescent="0.3">
      <c r="B20" s="21"/>
      <c r="C20" s="25"/>
      <c r="D20" s="25"/>
      <c r="E20" s="27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37</v>
      </c>
      <c r="AO20" s="25"/>
      <c r="AP20" s="25"/>
      <c r="AQ20" s="22"/>
      <c r="BE20" s="210"/>
    </row>
    <row r="21" spans="2:71" ht="6.95" customHeight="1" x14ac:dyDescent="0.3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210"/>
    </row>
    <row r="22" spans="2:71" ht="15" x14ac:dyDescent="0.3">
      <c r="B22" s="21"/>
      <c r="C22" s="25"/>
      <c r="D22" s="29" t="s">
        <v>41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210"/>
    </row>
    <row r="23" spans="2:71" ht="22.5" customHeight="1" x14ac:dyDescent="0.3">
      <c r="B23" s="21"/>
      <c r="C23" s="25"/>
      <c r="D23" s="25"/>
      <c r="E23" s="216" t="s">
        <v>5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5"/>
      <c r="AP23" s="25"/>
      <c r="AQ23" s="22"/>
      <c r="BE23" s="210"/>
    </row>
    <row r="24" spans="2:71" ht="6.95" customHeight="1" x14ac:dyDescent="0.3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210"/>
    </row>
    <row r="25" spans="2:71" ht="6.95" customHeight="1" x14ac:dyDescent="0.3">
      <c r="B25" s="21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2"/>
      <c r="BE25" s="210"/>
    </row>
    <row r="26" spans="2:71" ht="14.45" customHeight="1" x14ac:dyDescent="0.3">
      <c r="B26" s="21"/>
      <c r="C26" s="25"/>
      <c r="D26" s="31" t="s">
        <v>42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17">
        <f>ROUND(AG87,2)</f>
        <v>0</v>
      </c>
      <c r="AL26" s="212"/>
      <c r="AM26" s="212"/>
      <c r="AN26" s="212"/>
      <c r="AO26" s="212"/>
      <c r="AP26" s="25"/>
      <c r="AQ26" s="22"/>
      <c r="BE26" s="210"/>
    </row>
    <row r="27" spans="2:71" ht="14.45" customHeight="1" x14ac:dyDescent="0.3">
      <c r="B27" s="21"/>
      <c r="C27" s="25"/>
      <c r="D27" s="31" t="s">
        <v>43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17">
        <f>ROUND(AG90,2)</f>
        <v>0</v>
      </c>
      <c r="AL27" s="217"/>
      <c r="AM27" s="217"/>
      <c r="AN27" s="217"/>
      <c r="AO27" s="217"/>
      <c r="AP27" s="25"/>
      <c r="AQ27" s="22"/>
      <c r="BE27" s="210"/>
    </row>
    <row r="28" spans="2:71" s="1" customFormat="1" ht="6.95" customHeight="1" x14ac:dyDescent="0.3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  <c r="BE28" s="210"/>
    </row>
    <row r="29" spans="2:71" s="1" customFormat="1" ht="25.9" customHeight="1" x14ac:dyDescent="0.3">
      <c r="B29" s="32"/>
      <c r="C29" s="33"/>
      <c r="D29" s="35" t="s">
        <v>44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18">
        <f>ROUND(AK26+AK27,2)</f>
        <v>0</v>
      </c>
      <c r="AL29" s="219"/>
      <c r="AM29" s="219"/>
      <c r="AN29" s="219"/>
      <c r="AO29" s="219"/>
      <c r="AP29" s="33"/>
      <c r="AQ29" s="34"/>
      <c r="BE29" s="210"/>
    </row>
    <row r="30" spans="2:71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  <c r="BE30" s="210"/>
    </row>
    <row r="31" spans="2:71" s="2" customFormat="1" ht="14.45" customHeight="1" x14ac:dyDescent="0.3">
      <c r="B31" s="37"/>
      <c r="C31" s="38"/>
      <c r="D31" s="39" t="s">
        <v>45</v>
      </c>
      <c r="E31" s="38"/>
      <c r="F31" s="39" t="s">
        <v>46</v>
      </c>
      <c r="G31" s="38"/>
      <c r="H31" s="38"/>
      <c r="I31" s="38"/>
      <c r="J31" s="38"/>
      <c r="K31" s="38"/>
      <c r="L31" s="189">
        <v>0.21</v>
      </c>
      <c r="M31" s="190"/>
      <c r="N31" s="190"/>
      <c r="O31" s="190"/>
      <c r="P31" s="38"/>
      <c r="Q31" s="38"/>
      <c r="R31" s="38"/>
      <c r="S31" s="38"/>
      <c r="T31" s="41" t="s">
        <v>47</v>
      </c>
      <c r="U31" s="38"/>
      <c r="V31" s="38"/>
      <c r="W31" s="191">
        <f>ROUND(AZ87+SUM(CD91:CD95),2)</f>
        <v>0</v>
      </c>
      <c r="X31" s="190"/>
      <c r="Y31" s="190"/>
      <c r="Z31" s="190"/>
      <c r="AA31" s="190"/>
      <c r="AB31" s="190"/>
      <c r="AC31" s="190"/>
      <c r="AD31" s="190"/>
      <c r="AE31" s="190"/>
      <c r="AF31" s="38"/>
      <c r="AG31" s="38"/>
      <c r="AH31" s="38"/>
      <c r="AI31" s="38"/>
      <c r="AJ31" s="38"/>
      <c r="AK31" s="191">
        <f>ROUND(AV87+SUM(BY91:BY95),2)</f>
        <v>0</v>
      </c>
      <c r="AL31" s="190"/>
      <c r="AM31" s="190"/>
      <c r="AN31" s="190"/>
      <c r="AO31" s="190"/>
      <c r="AP31" s="38"/>
      <c r="AQ31" s="42"/>
      <c r="BE31" s="210"/>
    </row>
    <row r="32" spans="2:71" s="2" customFormat="1" ht="14.45" customHeight="1" x14ac:dyDescent="0.3">
      <c r="B32" s="37"/>
      <c r="C32" s="38"/>
      <c r="D32" s="38"/>
      <c r="E32" s="38"/>
      <c r="F32" s="39" t="s">
        <v>48</v>
      </c>
      <c r="G32" s="38"/>
      <c r="H32" s="38"/>
      <c r="I32" s="38"/>
      <c r="J32" s="38"/>
      <c r="K32" s="38"/>
      <c r="L32" s="189">
        <v>0.15</v>
      </c>
      <c r="M32" s="190"/>
      <c r="N32" s="190"/>
      <c r="O32" s="190"/>
      <c r="P32" s="38"/>
      <c r="Q32" s="38"/>
      <c r="R32" s="38"/>
      <c r="S32" s="38"/>
      <c r="T32" s="41" t="s">
        <v>47</v>
      </c>
      <c r="U32" s="38"/>
      <c r="V32" s="38"/>
      <c r="W32" s="191">
        <f>ROUND(BA87+SUM(CE91:CE95),2)</f>
        <v>0</v>
      </c>
      <c r="X32" s="190"/>
      <c r="Y32" s="190"/>
      <c r="Z32" s="190"/>
      <c r="AA32" s="190"/>
      <c r="AB32" s="190"/>
      <c r="AC32" s="190"/>
      <c r="AD32" s="190"/>
      <c r="AE32" s="190"/>
      <c r="AF32" s="38"/>
      <c r="AG32" s="38"/>
      <c r="AH32" s="38"/>
      <c r="AI32" s="38"/>
      <c r="AJ32" s="38"/>
      <c r="AK32" s="191">
        <f>ROUND(AW87+SUM(BZ91:BZ95),2)</f>
        <v>0</v>
      </c>
      <c r="AL32" s="190"/>
      <c r="AM32" s="190"/>
      <c r="AN32" s="190"/>
      <c r="AO32" s="190"/>
      <c r="AP32" s="38"/>
      <c r="AQ32" s="42"/>
      <c r="BE32" s="210"/>
    </row>
    <row r="33" spans="2:57" s="2" customFormat="1" ht="14.45" hidden="1" customHeight="1" x14ac:dyDescent="0.3">
      <c r="B33" s="37"/>
      <c r="C33" s="38"/>
      <c r="D33" s="38"/>
      <c r="E33" s="38"/>
      <c r="F33" s="39" t="s">
        <v>49</v>
      </c>
      <c r="G33" s="38"/>
      <c r="H33" s="38"/>
      <c r="I33" s="38"/>
      <c r="J33" s="38"/>
      <c r="K33" s="38"/>
      <c r="L33" s="189">
        <v>0.21</v>
      </c>
      <c r="M33" s="190"/>
      <c r="N33" s="190"/>
      <c r="O33" s="190"/>
      <c r="P33" s="38"/>
      <c r="Q33" s="38"/>
      <c r="R33" s="38"/>
      <c r="S33" s="38"/>
      <c r="T33" s="41" t="s">
        <v>47</v>
      </c>
      <c r="U33" s="38"/>
      <c r="V33" s="38"/>
      <c r="W33" s="191">
        <f>ROUND(BB87+SUM(CF91:CF95),2)</f>
        <v>0</v>
      </c>
      <c r="X33" s="190"/>
      <c r="Y33" s="190"/>
      <c r="Z33" s="190"/>
      <c r="AA33" s="190"/>
      <c r="AB33" s="190"/>
      <c r="AC33" s="190"/>
      <c r="AD33" s="190"/>
      <c r="AE33" s="190"/>
      <c r="AF33" s="38"/>
      <c r="AG33" s="38"/>
      <c r="AH33" s="38"/>
      <c r="AI33" s="38"/>
      <c r="AJ33" s="38"/>
      <c r="AK33" s="191">
        <v>0</v>
      </c>
      <c r="AL33" s="190"/>
      <c r="AM33" s="190"/>
      <c r="AN33" s="190"/>
      <c r="AO33" s="190"/>
      <c r="AP33" s="38"/>
      <c r="AQ33" s="42"/>
      <c r="BE33" s="210"/>
    </row>
    <row r="34" spans="2:57" s="2" customFormat="1" ht="14.45" hidden="1" customHeight="1" x14ac:dyDescent="0.3">
      <c r="B34" s="37"/>
      <c r="C34" s="38"/>
      <c r="D34" s="38"/>
      <c r="E34" s="38"/>
      <c r="F34" s="39" t="s">
        <v>50</v>
      </c>
      <c r="G34" s="38"/>
      <c r="H34" s="38"/>
      <c r="I34" s="38"/>
      <c r="J34" s="38"/>
      <c r="K34" s="38"/>
      <c r="L34" s="189">
        <v>0.15</v>
      </c>
      <c r="M34" s="190"/>
      <c r="N34" s="190"/>
      <c r="O34" s="190"/>
      <c r="P34" s="38"/>
      <c r="Q34" s="38"/>
      <c r="R34" s="38"/>
      <c r="S34" s="38"/>
      <c r="T34" s="41" t="s">
        <v>47</v>
      </c>
      <c r="U34" s="38"/>
      <c r="V34" s="38"/>
      <c r="W34" s="191">
        <f>ROUND(BC87+SUM(CG91:CG95),2)</f>
        <v>0</v>
      </c>
      <c r="X34" s="190"/>
      <c r="Y34" s="190"/>
      <c r="Z34" s="190"/>
      <c r="AA34" s="190"/>
      <c r="AB34" s="190"/>
      <c r="AC34" s="190"/>
      <c r="AD34" s="190"/>
      <c r="AE34" s="190"/>
      <c r="AF34" s="38"/>
      <c r="AG34" s="38"/>
      <c r="AH34" s="38"/>
      <c r="AI34" s="38"/>
      <c r="AJ34" s="38"/>
      <c r="AK34" s="191">
        <v>0</v>
      </c>
      <c r="AL34" s="190"/>
      <c r="AM34" s="190"/>
      <c r="AN34" s="190"/>
      <c r="AO34" s="190"/>
      <c r="AP34" s="38"/>
      <c r="AQ34" s="42"/>
      <c r="BE34" s="210"/>
    </row>
    <row r="35" spans="2:57" s="2" customFormat="1" ht="14.45" hidden="1" customHeight="1" x14ac:dyDescent="0.3">
      <c r="B35" s="37"/>
      <c r="C35" s="38"/>
      <c r="D35" s="38"/>
      <c r="E35" s="38"/>
      <c r="F35" s="39" t="s">
        <v>51</v>
      </c>
      <c r="G35" s="38"/>
      <c r="H35" s="38"/>
      <c r="I35" s="38"/>
      <c r="J35" s="38"/>
      <c r="K35" s="38"/>
      <c r="L35" s="189">
        <v>0</v>
      </c>
      <c r="M35" s="190"/>
      <c r="N35" s="190"/>
      <c r="O35" s="190"/>
      <c r="P35" s="38"/>
      <c r="Q35" s="38"/>
      <c r="R35" s="38"/>
      <c r="S35" s="38"/>
      <c r="T35" s="41" t="s">
        <v>47</v>
      </c>
      <c r="U35" s="38"/>
      <c r="V35" s="38"/>
      <c r="W35" s="191">
        <f>ROUND(BD87+SUM(CH91:CH95),2)</f>
        <v>0</v>
      </c>
      <c r="X35" s="190"/>
      <c r="Y35" s="190"/>
      <c r="Z35" s="190"/>
      <c r="AA35" s="190"/>
      <c r="AB35" s="190"/>
      <c r="AC35" s="190"/>
      <c r="AD35" s="190"/>
      <c r="AE35" s="190"/>
      <c r="AF35" s="38"/>
      <c r="AG35" s="38"/>
      <c r="AH35" s="38"/>
      <c r="AI35" s="38"/>
      <c r="AJ35" s="38"/>
      <c r="AK35" s="191">
        <v>0</v>
      </c>
      <c r="AL35" s="190"/>
      <c r="AM35" s="190"/>
      <c r="AN35" s="190"/>
      <c r="AO35" s="190"/>
      <c r="AP35" s="38"/>
      <c r="AQ35" s="42"/>
    </row>
    <row r="36" spans="2:57" s="1" customFormat="1" ht="6.95" customHeight="1" x14ac:dyDescent="0.3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57" s="1" customFormat="1" ht="25.9" customHeight="1" x14ac:dyDescent="0.3">
      <c r="B37" s="32"/>
      <c r="C37" s="43"/>
      <c r="D37" s="44" t="s">
        <v>52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53</v>
      </c>
      <c r="U37" s="45"/>
      <c r="V37" s="45"/>
      <c r="W37" s="45"/>
      <c r="X37" s="192" t="s">
        <v>54</v>
      </c>
      <c r="Y37" s="193"/>
      <c r="Z37" s="193"/>
      <c r="AA37" s="193"/>
      <c r="AB37" s="193"/>
      <c r="AC37" s="45"/>
      <c r="AD37" s="45"/>
      <c r="AE37" s="45"/>
      <c r="AF37" s="45"/>
      <c r="AG37" s="45"/>
      <c r="AH37" s="45"/>
      <c r="AI37" s="45"/>
      <c r="AJ37" s="45"/>
      <c r="AK37" s="205">
        <f>SUM(AK29:AK35)</f>
        <v>0</v>
      </c>
      <c r="AL37" s="193"/>
      <c r="AM37" s="193"/>
      <c r="AN37" s="193"/>
      <c r="AO37" s="206"/>
      <c r="AP37" s="43"/>
      <c r="AQ37" s="34"/>
    </row>
    <row r="38" spans="2:57" s="1" customFormat="1" ht="14.4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57" x14ac:dyDescent="0.3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 x14ac:dyDescent="0.3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 x14ac:dyDescent="0.3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 x14ac:dyDescent="0.3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 x14ac:dyDescent="0.3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 x14ac:dyDescent="0.3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 x14ac:dyDescent="0.3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 x14ac:dyDescent="0.3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 x14ac:dyDescent="0.3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 x14ac:dyDescent="0.3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 ht="15" x14ac:dyDescent="0.3">
      <c r="B49" s="32"/>
      <c r="C49" s="33"/>
      <c r="D49" s="47" t="s">
        <v>55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56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 x14ac:dyDescent="0.3">
      <c r="B50" s="21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2"/>
    </row>
    <row r="51" spans="2:43" x14ac:dyDescent="0.3">
      <c r="B51" s="21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2"/>
    </row>
    <row r="52" spans="2:43" x14ac:dyDescent="0.3">
      <c r="B52" s="21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2"/>
    </row>
    <row r="53" spans="2:43" x14ac:dyDescent="0.3">
      <c r="B53" s="21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2"/>
    </row>
    <row r="54" spans="2:43" x14ac:dyDescent="0.3">
      <c r="B54" s="21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2"/>
    </row>
    <row r="55" spans="2:43" x14ac:dyDescent="0.3">
      <c r="B55" s="21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2"/>
    </row>
    <row r="56" spans="2:43" x14ac:dyDescent="0.3">
      <c r="B56" s="21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2"/>
    </row>
    <row r="57" spans="2:43" x14ac:dyDescent="0.3">
      <c r="B57" s="21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2"/>
    </row>
    <row r="58" spans="2:43" s="1" customFormat="1" ht="15" x14ac:dyDescent="0.3">
      <c r="B58" s="32"/>
      <c r="C58" s="33"/>
      <c r="D58" s="52" t="s">
        <v>57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58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57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58</v>
      </c>
      <c r="AN58" s="53"/>
      <c r="AO58" s="55"/>
      <c r="AP58" s="33"/>
      <c r="AQ58" s="34"/>
    </row>
    <row r="59" spans="2:43" x14ac:dyDescent="0.3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 ht="15" x14ac:dyDescent="0.3">
      <c r="B60" s="32"/>
      <c r="C60" s="33"/>
      <c r="D60" s="47" t="s">
        <v>59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60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 x14ac:dyDescent="0.3">
      <c r="B61" s="21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2"/>
    </row>
    <row r="62" spans="2:43" x14ac:dyDescent="0.3">
      <c r="B62" s="21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2"/>
    </row>
    <row r="63" spans="2:43" x14ac:dyDescent="0.3">
      <c r="B63" s="21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2"/>
    </row>
    <row r="64" spans="2:43" x14ac:dyDescent="0.3">
      <c r="B64" s="21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2"/>
    </row>
    <row r="65" spans="2:43" x14ac:dyDescent="0.3">
      <c r="B65" s="21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2"/>
    </row>
    <row r="66" spans="2:43" x14ac:dyDescent="0.3">
      <c r="B66" s="21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2"/>
    </row>
    <row r="67" spans="2:43" x14ac:dyDescent="0.3">
      <c r="B67" s="21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2"/>
    </row>
    <row r="68" spans="2:43" x14ac:dyDescent="0.3">
      <c r="B68" s="21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2"/>
    </row>
    <row r="69" spans="2:43" s="1" customFormat="1" ht="15" x14ac:dyDescent="0.3">
      <c r="B69" s="32"/>
      <c r="C69" s="33"/>
      <c r="D69" s="52" t="s">
        <v>57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58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57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58</v>
      </c>
      <c r="AN69" s="53"/>
      <c r="AO69" s="55"/>
      <c r="AP69" s="33"/>
      <c r="AQ69" s="34"/>
    </row>
    <row r="70" spans="2:43" s="1" customFormat="1" ht="6.95" customHeight="1" x14ac:dyDescent="0.3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 x14ac:dyDescent="0.3">
      <c r="B76" s="32"/>
      <c r="C76" s="180" t="s">
        <v>61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  <c r="AF76" s="181"/>
      <c r="AG76" s="181"/>
      <c r="AH76" s="181"/>
      <c r="AI76" s="181"/>
      <c r="AJ76" s="181"/>
      <c r="AK76" s="181"/>
      <c r="AL76" s="181"/>
      <c r="AM76" s="181"/>
      <c r="AN76" s="181"/>
      <c r="AO76" s="181"/>
      <c r="AP76" s="181"/>
      <c r="AQ76" s="34"/>
    </row>
    <row r="77" spans="2:43" s="3" customFormat="1" ht="14.45" customHeight="1" x14ac:dyDescent="0.3">
      <c r="B77" s="62"/>
      <c r="C77" s="29" t="s">
        <v>16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0117-20170731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 x14ac:dyDescent="0.3">
      <c r="B78" s="65"/>
      <c r="C78" s="66" t="s">
        <v>19</v>
      </c>
      <c r="D78" s="67"/>
      <c r="E78" s="67"/>
      <c r="F78" s="67"/>
      <c r="G78" s="67"/>
      <c r="H78" s="67"/>
      <c r="I78" s="67"/>
      <c r="J78" s="67"/>
      <c r="K78" s="67"/>
      <c r="L78" s="182" t="str">
        <f>K6</f>
        <v>Snížení energetické náročnosti budovy měnírny střed v Liberci</v>
      </c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67"/>
      <c r="AQ78" s="68"/>
    </row>
    <row r="79" spans="2:43" s="1" customFormat="1" ht="6.95" customHeight="1" x14ac:dyDescent="0.3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 x14ac:dyDescent="0.3">
      <c r="B80" s="32"/>
      <c r="C80" s="29" t="s">
        <v>23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Liberec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25</v>
      </c>
      <c r="AJ80" s="33"/>
      <c r="AK80" s="33"/>
      <c r="AL80" s="33"/>
      <c r="AM80" s="70" t="str">
        <f>IF(AN8= "","",AN8)</f>
        <v>12. 2. 2017</v>
      </c>
      <c r="AN80" s="33"/>
      <c r="AO80" s="33"/>
      <c r="AP80" s="33"/>
      <c r="AQ80" s="34"/>
    </row>
    <row r="81" spans="1:89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89" s="1" customFormat="1" ht="15" x14ac:dyDescent="0.3">
      <c r="B82" s="32"/>
      <c r="C82" s="29" t="s">
        <v>27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Dopravní podnik měst Liberce a Jablonce nad Nisou a.s.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34</v>
      </c>
      <c r="AJ82" s="33"/>
      <c r="AK82" s="33"/>
      <c r="AL82" s="33"/>
      <c r="AM82" s="184" t="str">
        <f>IF(E17="","",E17)</f>
        <v>Ing. David Podobský</v>
      </c>
      <c r="AN82" s="184"/>
      <c r="AO82" s="184"/>
      <c r="AP82" s="184"/>
      <c r="AQ82" s="34"/>
      <c r="AS82" s="185" t="s">
        <v>62</v>
      </c>
      <c r="AT82" s="186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89" s="1" customFormat="1" ht="15" x14ac:dyDescent="0.3">
      <c r="B83" s="32"/>
      <c r="C83" s="29" t="s">
        <v>32</v>
      </c>
      <c r="D83" s="33"/>
      <c r="E83" s="33"/>
      <c r="F83" s="33"/>
      <c r="G83" s="33"/>
      <c r="H83" s="33"/>
      <c r="I83" s="33"/>
      <c r="J83" s="33"/>
      <c r="K83" s="33"/>
      <c r="L83" s="6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39</v>
      </c>
      <c r="AJ83" s="33"/>
      <c r="AK83" s="33"/>
      <c r="AL83" s="33"/>
      <c r="AM83" s="184" t="str">
        <f>IF(E20="","",E20)</f>
        <v>Ing. David Podobský (Ing. Barbora Plánková)</v>
      </c>
      <c r="AN83" s="184"/>
      <c r="AO83" s="184"/>
      <c r="AP83" s="184"/>
      <c r="AQ83" s="34"/>
      <c r="AS83" s="187"/>
      <c r="AT83" s="188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89" s="1" customFormat="1" ht="10.9" customHeight="1" x14ac:dyDescent="0.3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87"/>
      <c r="AT84" s="188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89" s="1" customFormat="1" ht="29.25" customHeight="1" x14ac:dyDescent="0.3">
      <c r="B85" s="32"/>
      <c r="C85" s="196" t="s">
        <v>63</v>
      </c>
      <c r="D85" s="197"/>
      <c r="E85" s="197"/>
      <c r="F85" s="197"/>
      <c r="G85" s="197"/>
      <c r="H85" s="72"/>
      <c r="I85" s="198" t="s">
        <v>64</v>
      </c>
      <c r="J85" s="197"/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8" t="s">
        <v>65</v>
      </c>
      <c r="AH85" s="197"/>
      <c r="AI85" s="197"/>
      <c r="AJ85" s="197"/>
      <c r="AK85" s="197"/>
      <c r="AL85" s="197"/>
      <c r="AM85" s="197"/>
      <c r="AN85" s="198" t="s">
        <v>66</v>
      </c>
      <c r="AO85" s="197"/>
      <c r="AP85" s="199"/>
      <c r="AQ85" s="34"/>
      <c r="AS85" s="73" t="s">
        <v>67</v>
      </c>
      <c r="AT85" s="74" t="s">
        <v>68</v>
      </c>
      <c r="AU85" s="74" t="s">
        <v>69</v>
      </c>
      <c r="AV85" s="74" t="s">
        <v>70</v>
      </c>
      <c r="AW85" s="74" t="s">
        <v>71</v>
      </c>
      <c r="AX85" s="74" t="s">
        <v>72</v>
      </c>
      <c r="AY85" s="74" t="s">
        <v>73</v>
      </c>
      <c r="AZ85" s="74" t="s">
        <v>74</v>
      </c>
      <c r="BA85" s="74" t="s">
        <v>75</v>
      </c>
      <c r="BB85" s="74" t="s">
        <v>76</v>
      </c>
      <c r="BC85" s="74" t="s">
        <v>77</v>
      </c>
      <c r="BD85" s="75" t="s">
        <v>78</v>
      </c>
    </row>
    <row r="86" spans="1:89" s="1" customFormat="1" ht="10.9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89" s="4" customFormat="1" ht="32.450000000000003" customHeight="1" x14ac:dyDescent="0.3">
      <c r="B87" s="65"/>
      <c r="C87" s="77" t="s">
        <v>79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203">
        <f>ROUND(AG88,2)</f>
        <v>0</v>
      </c>
      <c r="AH87" s="203"/>
      <c r="AI87" s="203"/>
      <c r="AJ87" s="203"/>
      <c r="AK87" s="203"/>
      <c r="AL87" s="203"/>
      <c r="AM87" s="203"/>
      <c r="AN87" s="204">
        <f>SUM(AG87,AT87)</f>
        <v>0</v>
      </c>
      <c r="AO87" s="204"/>
      <c r="AP87" s="204"/>
      <c r="AQ87" s="68"/>
      <c r="AS87" s="79">
        <f>ROUND(AS88,2)</f>
        <v>0</v>
      </c>
      <c r="AT87" s="80">
        <f>ROUND(SUM(AV87:AW87),2)</f>
        <v>0</v>
      </c>
      <c r="AU87" s="81">
        <f>ROUND(AU88,5)</f>
        <v>0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ROUND(AZ88,2)</f>
        <v>0</v>
      </c>
      <c r="BA87" s="80">
        <f>ROUND(BA88,2)</f>
        <v>0</v>
      </c>
      <c r="BB87" s="80">
        <f>ROUND(BB88,2)</f>
        <v>0</v>
      </c>
      <c r="BC87" s="80">
        <f>ROUND(BC88,2)</f>
        <v>0</v>
      </c>
      <c r="BD87" s="82">
        <f>ROUND(BD88,2)</f>
        <v>0</v>
      </c>
      <c r="BS87" s="83" t="s">
        <v>80</v>
      </c>
      <c r="BT87" s="83" t="s">
        <v>81</v>
      </c>
      <c r="BU87" s="84" t="s">
        <v>82</v>
      </c>
      <c r="BV87" s="83" t="s">
        <v>17</v>
      </c>
      <c r="BW87" s="83" t="s">
        <v>83</v>
      </c>
      <c r="BX87" s="83" t="s">
        <v>84</v>
      </c>
    </row>
    <row r="88" spans="1:89" s="5" customFormat="1" ht="37.5" customHeight="1" x14ac:dyDescent="0.3">
      <c r="A88" s="85" t="s">
        <v>85</v>
      </c>
      <c r="B88" s="86"/>
      <c r="C88" s="87"/>
      <c r="D88" s="202" t="s">
        <v>86</v>
      </c>
      <c r="E88" s="202"/>
      <c r="F88" s="202"/>
      <c r="G88" s="202"/>
      <c r="H88" s="202"/>
      <c r="I88" s="88"/>
      <c r="J88" s="202" t="s">
        <v>20</v>
      </c>
      <c r="K88" s="202"/>
      <c r="L88" s="202"/>
      <c r="M88" s="202"/>
      <c r="N88" s="202"/>
      <c r="O88" s="202"/>
      <c r="P88" s="202"/>
      <c r="Q88" s="202"/>
      <c r="R88" s="202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  <c r="AF88" s="202"/>
      <c r="AG88" s="200">
        <f>'20170731 - Snížení energe...'!M30</f>
        <v>0</v>
      </c>
      <c r="AH88" s="201"/>
      <c r="AI88" s="201"/>
      <c r="AJ88" s="201"/>
      <c r="AK88" s="201"/>
      <c r="AL88" s="201"/>
      <c r="AM88" s="201"/>
      <c r="AN88" s="200">
        <f>SUM(AG88,AT88)</f>
        <v>0</v>
      </c>
      <c r="AO88" s="201"/>
      <c r="AP88" s="201"/>
      <c r="AQ88" s="89"/>
      <c r="AS88" s="90">
        <f>'20170731 - Snížení energe...'!M28</f>
        <v>0</v>
      </c>
      <c r="AT88" s="91">
        <f>ROUND(SUM(AV88:AW88),2)</f>
        <v>0</v>
      </c>
      <c r="AU88" s="92">
        <f>'20170731 - Snížení energe...'!W134</f>
        <v>0</v>
      </c>
      <c r="AV88" s="91">
        <f>'20170731 - Snížení energe...'!M32</f>
        <v>0</v>
      </c>
      <c r="AW88" s="91">
        <f>'20170731 - Snížení energe...'!M33</f>
        <v>0</v>
      </c>
      <c r="AX88" s="91">
        <f>'20170731 - Snížení energe...'!M34</f>
        <v>0</v>
      </c>
      <c r="AY88" s="91">
        <f>'20170731 - Snížení energe...'!M35</f>
        <v>0</v>
      </c>
      <c r="AZ88" s="91">
        <f>'20170731 - Snížení energe...'!H32</f>
        <v>0</v>
      </c>
      <c r="BA88" s="91">
        <f>'20170731 - Snížení energe...'!H33</f>
        <v>0</v>
      </c>
      <c r="BB88" s="91">
        <f>'20170731 - Snížení energe...'!H34</f>
        <v>0</v>
      </c>
      <c r="BC88" s="91">
        <f>'20170731 - Snížení energe...'!H35</f>
        <v>0</v>
      </c>
      <c r="BD88" s="93">
        <f>'20170731 - Snížení energe...'!H36</f>
        <v>0</v>
      </c>
      <c r="BT88" s="94" t="s">
        <v>87</v>
      </c>
      <c r="BV88" s="94" t="s">
        <v>17</v>
      </c>
      <c r="BW88" s="94" t="s">
        <v>88</v>
      </c>
      <c r="BX88" s="94" t="s">
        <v>83</v>
      </c>
    </row>
    <row r="89" spans="1:89" x14ac:dyDescent="0.3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 x14ac:dyDescent="0.3">
      <c r="B90" s="32"/>
      <c r="C90" s="77" t="s">
        <v>89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204">
        <f>ROUND(SUM(AG91:AG94),2)</f>
        <v>0</v>
      </c>
      <c r="AH90" s="204"/>
      <c r="AI90" s="204"/>
      <c r="AJ90" s="204"/>
      <c r="AK90" s="204"/>
      <c r="AL90" s="204"/>
      <c r="AM90" s="204"/>
      <c r="AN90" s="204">
        <f>ROUND(SUM(AN91:AN94),2)</f>
        <v>0</v>
      </c>
      <c r="AO90" s="204"/>
      <c r="AP90" s="204"/>
      <c r="AQ90" s="34"/>
      <c r="AS90" s="73" t="s">
        <v>90</v>
      </c>
      <c r="AT90" s="74" t="s">
        <v>91</v>
      </c>
      <c r="AU90" s="74" t="s">
        <v>45</v>
      </c>
      <c r="AV90" s="75" t="s">
        <v>68</v>
      </c>
    </row>
    <row r="91" spans="1:89" s="1" customFormat="1" ht="19.899999999999999" customHeight="1" x14ac:dyDescent="0.3">
      <c r="B91" s="32"/>
      <c r="C91" s="33"/>
      <c r="D91" s="95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177"/>
      <c r="AH91" s="178"/>
      <c r="AI91" s="178"/>
      <c r="AJ91" s="178"/>
      <c r="AK91" s="178"/>
      <c r="AL91" s="178"/>
      <c r="AM91" s="178"/>
      <c r="AN91" s="179"/>
      <c r="AO91" s="179"/>
      <c r="AP91" s="179"/>
      <c r="AQ91" s="34"/>
      <c r="AS91" s="96">
        <v>0</v>
      </c>
      <c r="AT91" s="97" t="s">
        <v>93</v>
      </c>
      <c r="AU91" s="97" t="s">
        <v>46</v>
      </c>
      <c r="AV91" s="98">
        <f>ROUND(IF(AU91="základní",AG91*L31,IF(AU91="snížená",AG91*L32,0)),2)</f>
        <v>0</v>
      </c>
      <c r="BV91" s="17" t="s">
        <v>94</v>
      </c>
      <c r="BY91" s="99">
        <f>IF(AU91="základní",AV91,0)</f>
        <v>0</v>
      </c>
      <c r="BZ91" s="99">
        <f>IF(AU91="snížená",AV91,0)</f>
        <v>0</v>
      </c>
      <c r="CA91" s="99">
        <v>0</v>
      </c>
      <c r="CB91" s="99">
        <v>0</v>
      </c>
      <c r="CC91" s="99">
        <v>0</v>
      </c>
      <c r="CD91" s="99">
        <f>IF(AU91="základní",AG91,0)</f>
        <v>0</v>
      </c>
      <c r="CE91" s="99">
        <f>IF(AU91="snížená",AG91,0)</f>
        <v>0</v>
      </c>
      <c r="CF91" s="99">
        <f>IF(AU91="zákl. přenesená",AG91,0)</f>
        <v>0</v>
      </c>
      <c r="CG91" s="99">
        <f>IF(AU91="sníž. přenesená",AG91,0)</f>
        <v>0</v>
      </c>
      <c r="CH91" s="99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 x14ac:dyDescent="0.3">
      <c r="B92" s="32"/>
      <c r="C92" s="33"/>
      <c r="D92" s="194"/>
      <c r="E92" s="195"/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33"/>
      <c r="AD92" s="33"/>
      <c r="AE92" s="33"/>
      <c r="AF92" s="33"/>
      <c r="AG92" s="177"/>
      <c r="AH92" s="178"/>
      <c r="AI92" s="178"/>
      <c r="AJ92" s="178"/>
      <c r="AK92" s="178"/>
      <c r="AL92" s="178"/>
      <c r="AM92" s="178"/>
      <c r="AN92" s="179"/>
      <c r="AO92" s="179"/>
      <c r="AP92" s="179"/>
      <c r="AQ92" s="34"/>
      <c r="AS92" s="100">
        <v>0</v>
      </c>
      <c r="AT92" s="101" t="s">
        <v>93</v>
      </c>
      <c r="AU92" s="101" t="s">
        <v>46</v>
      </c>
      <c r="AV92" s="102">
        <f>ROUND(IF(AU92="nulová",0,IF(OR(AU92="základní",AU92="zákl. přenesená"),AG92*L31,AG92*L32)),2)</f>
        <v>0</v>
      </c>
      <c r="BV92" s="17" t="s">
        <v>95</v>
      </c>
      <c r="BY92" s="99">
        <f>IF(AU92="základní",AV92,0)</f>
        <v>0</v>
      </c>
      <c r="BZ92" s="99">
        <f>IF(AU92="snížená",AV92,0)</f>
        <v>0</v>
      </c>
      <c r="CA92" s="99">
        <f>IF(AU92="zákl. přenesená",AV92,0)</f>
        <v>0</v>
      </c>
      <c r="CB92" s="99">
        <f>IF(AU92="sníž. přenesená",AV92,0)</f>
        <v>0</v>
      </c>
      <c r="CC92" s="99">
        <f>IF(AU92="nulová",AV92,0)</f>
        <v>0</v>
      </c>
      <c r="CD92" s="99">
        <f>IF(AU92="základní",AG92,0)</f>
        <v>0</v>
      </c>
      <c r="CE92" s="99">
        <f>IF(AU92="snížená",AG92,0)</f>
        <v>0</v>
      </c>
      <c r="CF92" s="99">
        <f>IF(AU92="zákl. přenesená",AG92,0)</f>
        <v>0</v>
      </c>
      <c r="CG92" s="99">
        <f>IF(AU92="sníž. přenesená",AG92,0)</f>
        <v>0</v>
      </c>
      <c r="CH92" s="99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>x</v>
      </c>
    </row>
    <row r="93" spans="1:89" s="1" customFormat="1" ht="19.899999999999999" customHeight="1" x14ac:dyDescent="0.3">
      <c r="B93" s="32"/>
      <c r="C93" s="33"/>
      <c r="D93" s="194"/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33"/>
      <c r="AD93" s="33"/>
      <c r="AE93" s="33"/>
      <c r="AF93" s="33"/>
      <c r="AG93" s="177"/>
      <c r="AH93" s="178"/>
      <c r="AI93" s="178"/>
      <c r="AJ93" s="178"/>
      <c r="AK93" s="178"/>
      <c r="AL93" s="178"/>
      <c r="AM93" s="178"/>
      <c r="AN93" s="179"/>
      <c r="AO93" s="179"/>
      <c r="AP93" s="179"/>
      <c r="AQ93" s="34"/>
      <c r="AS93" s="100">
        <v>0</v>
      </c>
      <c r="AT93" s="101" t="s">
        <v>93</v>
      </c>
      <c r="AU93" s="101" t="s">
        <v>46</v>
      </c>
      <c r="AV93" s="102">
        <f>ROUND(IF(AU93="nulová",0,IF(OR(AU93="základní",AU93="zákl. přenesená"),AG93*L31,AG93*L32)),2)</f>
        <v>0</v>
      </c>
      <c r="BV93" s="17" t="s">
        <v>95</v>
      </c>
      <c r="BY93" s="99">
        <f>IF(AU93="základní",AV93,0)</f>
        <v>0</v>
      </c>
      <c r="BZ93" s="99">
        <f>IF(AU93="snížená",AV93,0)</f>
        <v>0</v>
      </c>
      <c r="CA93" s="99">
        <f>IF(AU93="zákl. přenesená",AV93,0)</f>
        <v>0</v>
      </c>
      <c r="CB93" s="99">
        <f>IF(AU93="sníž. přenesená",AV93,0)</f>
        <v>0</v>
      </c>
      <c r="CC93" s="99">
        <f>IF(AU93="nulová",AV93,0)</f>
        <v>0</v>
      </c>
      <c r="CD93" s="99">
        <f>IF(AU93="základní",AG93,0)</f>
        <v>0</v>
      </c>
      <c r="CE93" s="99">
        <f>IF(AU93="snížená",AG93,0)</f>
        <v>0</v>
      </c>
      <c r="CF93" s="99">
        <f>IF(AU93="zákl. přenesená",AG93,0)</f>
        <v>0</v>
      </c>
      <c r="CG93" s="99">
        <f>IF(AU93="sníž. přenesená",AG93,0)</f>
        <v>0</v>
      </c>
      <c r="CH93" s="99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>x</v>
      </c>
    </row>
    <row r="94" spans="1:89" s="1" customFormat="1" ht="19.899999999999999" customHeight="1" x14ac:dyDescent="0.3">
      <c r="B94" s="32"/>
      <c r="C94" s="33"/>
      <c r="D94" s="194"/>
      <c r="E94" s="195"/>
      <c r="F94" s="195"/>
      <c r="G94" s="195"/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33"/>
      <c r="AD94" s="33"/>
      <c r="AE94" s="33"/>
      <c r="AF94" s="33"/>
      <c r="AG94" s="177"/>
      <c r="AH94" s="178"/>
      <c r="AI94" s="178"/>
      <c r="AJ94" s="178"/>
      <c r="AK94" s="178"/>
      <c r="AL94" s="178"/>
      <c r="AM94" s="178"/>
      <c r="AN94" s="179"/>
      <c r="AO94" s="179"/>
      <c r="AP94" s="179"/>
      <c r="AQ94" s="34"/>
      <c r="AS94" s="103">
        <v>0</v>
      </c>
      <c r="AT94" s="104" t="s">
        <v>93</v>
      </c>
      <c r="AU94" s="104" t="s">
        <v>46</v>
      </c>
      <c r="AV94" s="105">
        <f>ROUND(IF(AU94="nulová",0,IF(OR(AU94="základní",AU94="zákl. přenesená"),AG94*L31,AG94*L32)),2)</f>
        <v>0</v>
      </c>
      <c r="BV94" s="17" t="s">
        <v>95</v>
      </c>
      <c r="BY94" s="99">
        <f>IF(AU94="základní",AV94,0)</f>
        <v>0</v>
      </c>
      <c r="BZ94" s="99">
        <f>IF(AU94="snížená",AV94,0)</f>
        <v>0</v>
      </c>
      <c r="CA94" s="99">
        <f>IF(AU94="zákl. přenesená",AV94,0)</f>
        <v>0</v>
      </c>
      <c r="CB94" s="99">
        <f>IF(AU94="sníž. přenesená",AV94,0)</f>
        <v>0</v>
      </c>
      <c r="CC94" s="99">
        <f>IF(AU94="nulová",AV94,0)</f>
        <v>0</v>
      </c>
      <c r="CD94" s="99">
        <f>IF(AU94="základní",AG94,0)</f>
        <v>0</v>
      </c>
      <c r="CE94" s="99">
        <f>IF(AU94="snížená",AG94,0)</f>
        <v>0</v>
      </c>
      <c r="CF94" s="99">
        <f>IF(AU94="zákl. přenesená",AG94,0)</f>
        <v>0</v>
      </c>
      <c r="CG94" s="99">
        <f>IF(AU94="sníž. přenesená",AG94,0)</f>
        <v>0</v>
      </c>
      <c r="CH94" s="99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>x</v>
      </c>
    </row>
    <row r="95" spans="1:89" s="1" customFormat="1" ht="10.9" customHeight="1" x14ac:dyDescent="0.3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4"/>
    </row>
    <row r="96" spans="1:89" s="1" customFormat="1" ht="30" customHeight="1" x14ac:dyDescent="0.3">
      <c r="B96" s="32"/>
      <c r="C96" s="106" t="s">
        <v>96</v>
      </c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74">
        <f>ROUND(AG87+AG90,2)</f>
        <v>0</v>
      </c>
      <c r="AH96" s="174"/>
      <c r="AI96" s="174"/>
      <c r="AJ96" s="174"/>
      <c r="AK96" s="174"/>
      <c r="AL96" s="174"/>
      <c r="AM96" s="174"/>
      <c r="AN96" s="174">
        <f>AN87+AN90</f>
        <v>0</v>
      </c>
      <c r="AO96" s="174"/>
      <c r="AP96" s="174"/>
      <c r="AQ96" s="34"/>
    </row>
    <row r="97" spans="2:43" s="1" customFormat="1" ht="6.95" customHeight="1" x14ac:dyDescent="0.3"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8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N93:AP93"/>
    <mergeCell ref="D94:AB94"/>
    <mergeCell ref="AG94:AM94"/>
    <mergeCell ref="AN94:AP94"/>
    <mergeCell ref="D92:AB92"/>
    <mergeCell ref="AG92:AM92"/>
    <mergeCell ref="AN92:AP92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20170731 - Snížení energe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69"/>
  <sheetViews>
    <sheetView showGridLines="0" workbookViewId="0">
      <pane ySplit="1" topLeftCell="A72" activePane="bottomLeft" state="frozen"/>
      <selection pane="bottomLeft" activeCell="AD111" sqref="AD11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8"/>
      <c r="B1" s="11"/>
      <c r="C1" s="11"/>
      <c r="D1" s="12" t="s">
        <v>1</v>
      </c>
      <c r="E1" s="11"/>
      <c r="F1" s="13" t="s">
        <v>97</v>
      </c>
      <c r="G1" s="13"/>
      <c r="H1" s="222" t="s">
        <v>98</v>
      </c>
      <c r="I1" s="222"/>
      <c r="J1" s="222"/>
      <c r="K1" s="222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08"/>
      <c r="V1" s="10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75" t="s">
        <v>8</v>
      </c>
      <c r="T2" s="176"/>
      <c r="U2" s="176"/>
      <c r="V2" s="176"/>
      <c r="W2" s="176"/>
      <c r="X2" s="176"/>
      <c r="Y2" s="176"/>
      <c r="Z2" s="176"/>
      <c r="AA2" s="176"/>
      <c r="AB2" s="176"/>
      <c r="AC2" s="176"/>
      <c r="AT2" s="17" t="s">
        <v>88</v>
      </c>
    </row>
    <row r="3" spans="1:66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102</v>
      </c>
    </row>
    <row r="4" spans="1:66" ht="36.950000000000003" customHeight="1" x14ac:dyDescent="0.3">
      <c r="B4" s="21"/>
      <c r="C4" s="180" t="s">
        <v>103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22"/>
      <c r="T4" s="23" t="s">
        <v>13</v>
      </c>
      <c r="AT4" s="17" t="s">
        <v>6</v>
      </c>
    </row>
    <row r="5" spans="1:66" ht="6.95" customHeight="1" x14ac:dyDescent="0.3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 x14ac:dyDescent="0.3">
      <c r="B6" s="21"/>
      <c r="C6" s="25"/>
      <c r="D6" s="66" t="s">
        <v>19</v>
      </c>
      <c r="E6" s="25"/>
      <c r="F6" s="182" t="str">
        <f>'Rekapitulace stavby'!K6</f>
        <v>Snížení energetické náročnosti budovy měnírny střed v Liberci</v>
      </c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5"/>
      <c r="R6" s="22"/>
    </row>
    <row r="7" spans="1:66" s="1" customFormat="1" ht="32.85" customHeight="1" x14ac:dyDescent="0.3">
      <c r="B7" s="32"/>
      <c r="C7" s="33"/>
      <c r="D7" s="28"/>
      <c r="E7" s="33"/>
      <c r="F7" s="213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33"/>
      <c r="R7" s="34"/>
    </row>
    <row r="8" spans="1:66" s="1" customFormat="1" ht="14.45" customHeight="1" x14ac:dyDescent="0.3">
      <c r="B8" s="32"/>
      <c r="C8" s="33"/>
      <c r="D8" s="29" t="s">
        <v>21</v>
      </c>
      <c r="E8" s="33"/>
      <c r="F8" s="27"/>
      <c r="G8" s="33"/>
      <c r="H8" s="33"/>
      <c r="I8" s="33"/>
      <c r="J8" s="33"/>
      <c r="K8" s="33"/>
      <c r="L8" s="33"/>
      <c r="M8" s="29" t="s">
        <v>22</v>
      </c>
      <c r="N8" s="33"/>
      <c r="O8" s="27" t="s">
        <v>5</v>
      </c>
      <c r="P8" s="33"/>
      <c r="Q8" s="33"/>
      <c r="R8" s="34"/>
    </row>
    <row r="9" spans="1:66" s="1" customFormat="1" ht="14.45" customHeight="1" x14ac:dyDescent="0.3">
      <c r="B9" s="32"/>
      <c r="C9" s="33"/>
      <c r="D9" s="29" t="s">
        <v>23</v>
      </c>
      <c r="E9" s="33"/>
      <c r="F9" s="27" t="s">
        <v>24</v>
      </c>
      <c r="G9" s="33"/>
      <c r="H9" s="33"/>
      <c r="I9" s="33"/>
      <c r="J9" s="33"/>
      <c r="K9" s="33"/>
      <c r="L9" s="33"/>
      <c r="M9" s="29" t="s">
        <v>25</v>
      </c>
      <c r="N9" s="33"/>
      <c r="O9" s="262" t="str">
        <f>'Rekapitulace stavby'!AN8</f>
        <v>12. 2. 2017</v>
      </c>
      <c r="P9" s="263"/>
      <c r="Q9" s="33"/>
      <c r="R9" s="34"/>
    </row>
    <row r="10" spans="1:66" s="1" customFormat="1" ht="10.9" customHeight="1" x14ac:dyDescent="0.3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 x14ac:dyDescent="0.3">
      <c r="B11" s="32"/>
      <c r="C11" s="33"/>
      <c r="D11" s="29" t="s">
        <v>27</v>
      </c>
      <c r="E11" s="33"/>
      <c r="F11" s="33"/>
      <c r="G11" s="33"/>
      <c r="H11" s="33"/>
      <c r="I11" s="33"/>
      <c r="J11" s="33"/>
      <c r="K11" s="33"/>
      <c r="L11" s="33"/>
      <c r="M11" s="29" t="s">
        <v>28</v>
      </c>
      <c r="N11" s="33"/>
      <c r="O11" s="211" t="str">
        <f>IF('Rekapitulace stavby'!AN10="","",'Rekapitulace stavby'!AN10)</f>
        <v>47311975</v>
      </c>
      <c r="P11" s="211"/>
      <c r="Q11" s="33"/>
      <c r="R11" s="34"/>
    </row>
    <row r="12" spans="1:66" s="1" customFormat="1" ht="18" customHeight="1" x14ac:dyDescent="0.3">
      <c r="B12" s="32"/>
      <c r="C12" s="33"/>
      <c r="D12" s="33"/>
      <c r="E12" s="27" t="str">
        <f>IF('Rekapitulace stavby'!E11="","",'Rekapitulace stavby'!E11)</f>
        <v>Dopravní podnik měst Liberce a Jablonce nad Nisou a.s.</v>
      </c>
      <c r="F12" s="33"/>
      <c r="G12" s="33"/>
      <c r="H12" s="33"/>
      <c r="I12" s="33"/>
      <c r="J12" s="33"/>
      <c r="K12" s="33"/>
      <c r="L12" s="33"/>
      <c r="M12" s="29" t="s">
        <v>30</v>
      </c>
      <c r="N12" s="33"/>
      <c r="O12" s="211" t="str">
        <f>IF('Rekapitulace stavby'!AN11="","",'Rekapitulace stavby'!AN11)</f>
        <v>CZ47311975</v>
      </c>
      <c r="P12" s="211"/>
      <c r="Q12" s="33"/>
      <c r="R12" s="34"/>
    </row>
    <row r="13" spans="1:66" s="1" customFormat="1" ht="6.95" customHeight="1" x14ac:dyDescent="0.3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 x14ac:dyDescent="0.3">
      <c r="B14" s="32"/>
      <c r="C14" s="33"/>
      <c r="D14" s="29" t="s">
        <v>32</v>
      </c>
      <c r="E14" s="33"/>
      <c r="F14" s="33"/>
      <c r="G14" s="33"/>
      <c r="H14" s="33"/>
      <c r="I14" s="33"/>
      <c r="J14" s="33"/>
      <c r="K14" s="33"/>
      <c r="L14" s="33"/>
      <c r="M14" s="29" t="s">
        <v>28</v>
      </c>
      <c r="N14" s="33"/>
      <c r="O14" s="264"/>
      <c r="P14" s="265"/>
      <c r="Q14" s="33"/>
      <c r="R14" s="34"/>
    </row>
    <row r="15" spans="1:66" s="1" customFormat="1" ht="18" customHeight="1" x14ac:dyDescent="0.3">
      <c r="B15" s="32"/>
      <c r="C15" s="33"/>
      <c r="D15" s="33"/>
      <c r="E15" s="264" t="str">
        <f>IF('Rekapitulace stavby'!E14="","",'Rekapitulace stavby'!E14)</f>
        <v/>
      </c>
      <c r="F15" s="265"/>
      <c r="G15" s="265"/>
      <c r="H15" s="265"/>
      <c r="I15" s="265"/>
      <c r="J15" s="265"/>
      <c r="K15" s="265"/>
      <c r="L15" s="265"/>
      <c r="M15" s="29" t="s">
        <v>30</v>
      </c>
      <c r="N15" s="33"/>
      <c r="O15" s="264"/>
      <c r="P15" s="265"/>
      <c r="Q15" s="33"/>
      <c r="R15" s="34"/>
    </row>
    <row r="16" spans="1:66" s="1" customFormat="1" ht="6.95" customHeight="1" x14ac:dyDescent="0.3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 x14ac:dyDescent="0.3">
      <c r="B17" s="32"/>
      <c r="C17" s="33"/>
      <c r="D17" s="29" t="s">
        <v>34</v>
      </c>
      <c r="E17" s="33"/>
      <c r="F17" s="33"/>
      <c r="G17" s="33"/>
      <c r="H17" s="33"/>
      <c r="I17" s="33"/>
      <c r="J17" s="33"/>
      <c r="K17" s="33"/>
      <c r="L17" s="33"/>
      <c r="M17" s="29" t="s">
        <v>28</v>
      </c>
      <c r="N17" s="33"/>
      <c r="O17" s="211" t="str">
        <f>IF('Rekapitulace stavby'!AN16="","",'Rekapitulace stavby'!AN16)</f>
        <v>74671111</v>
      </c>
      <c r="P17" s="211"/>
      <c r="Q17" s="33"/>
      <c r="R17" s="34"/>
    </row>
    <row r="18" spans="2:18" s="1" customFormat="1" ht="18" customHeight="1" x14ac:dyDescent="0.3">
      <c r="B18" s="32"/>
      <c r="C18" s="33"/>
      <c r="D18" s="33"/>
      <c r="E18" s="27" t="str">
        <f>IF('Rekapitulace stavby'!E17="","",'Rekapitulace stavby'!E17)</f>
        <v>Ing. David Podobský</v>
      </c>
      <c r="F18" s="33"/>
      <c r="G18" s="33"/>
      <c r="H18" s="33"/>
      <c r="I18" s="33"/>
      <c r="J18" s="33"/>
      <c r="K18" s="33"/>
      <c r="L18" s="33"/>
      <c r="M18" s="29" t="s">
        <v>30</v>
      </c>
      <c r="N18" s="33"/>
      <c r="O18" s="211" t="str">
        <f>IF('Rekapitulace stavby'!AN17="","",'Rekapitulace stavby'!AN17)</f>
        <v>CZ8011043667</v>
      </c>
      <c r="P18" s="211"/>
      <c r="Q18" s="33"/>
      <c r="R18" s="34"/>
    </row>
    <row r="19" spans="2:18" s="1" customFormat="1" ht="6.95" customHeight="1" x14ac:dyDescent="0.3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 x14ac:dyDescent="0.3">
      <c r="B20" s="32"/>
      <c r="C20" s="33"/>
      <c r="D20" s="29" t="s">
        <v>39</v>
      </c>
      <c r="E20" s="33"/>
      <c r="F20" s="33"/>
      <c r="G20" s="33"/>
      <c r="H20" s="33"/>
      <c r="I20" s="33"/>
      <c r="J20" s="33"/>
      <c r="K20" s="33"/>
      <c r="L20" s="33"/>
      <c r="M20" s="29" t="s">
        <v>28</v>
      </c>
      <c r="N20" s="33"/>
      <c r="O20" s="211" t="str">
        <f>IF('Rekapitulace stavby'!AN19="","",'Rekapitulace stavby'!AN19)</f>
        <v>74671111</v>
      </c>
      <c r="P20" s="211"/>
      <c r="Q20" s="33"/>
      <c r="R20" s="34"/>
    </row>
    <row r="21" spans="2:18" s="1" customFormat="1" ht="18" customHeight="1" x14ac:dyDescent="0.3">
      <c r="B21" s="32"/>
      <c r="C21" s="33"/>
      <c r="D21" s="33"/>
      <c r="E21" s="27" t="str">
        <f>IF('Rekapitulace stavby'!E20="","",'Rekapitulace stavby'!E20)</f>
        <v>Ing. David Podobský (Ing. Barbora Plánková)</v>
      </c>
      <c r="F21" s="33"/>
      <c r="G21" s="33"/>
      <c r="H21" s="33"/>
      <c r="I21" s="33"/>
      <c r="J21" s="33"/>
      <c r="K21" s="33"/>
      <c r="L21" s="33"/>
      <c r="M21" s="29" t="s">
        <v>30</v>
      </c>
      <c r="N21" s="33"/>
      <c r="O21" s="211" t="str">
        <f>IF('Rekapitulace stavby'!AN20="","",'Rekapitulace stavby'!AN20)</f>
        <v>CZ8011043667</v>
      </c>
      <c r="P21" s="211"/>
      <c r="Q21" s="33"/>
      <c r="R21" s="34"/>
    </row>
    <row r="22" spans="2:18" s="1" customFormat="1" ht="6.95" customHeight="1" x14ac:dyDescent="0.3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 x14ac:dyDescent="0.3">
      <c r="B23" s="32"/>
      <c r="C23" s="33"/>
      <c r="D23" s="29" t="s">
        <v>41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 x14ac:dyDescent="0.3">
      <c r="B24" s="32"/>
      <c r="C24" s="33"/>
      <c r="D24" s="33"/>
      <c r="E24" s="216" t="s">
        <v>5</v>
      </c>
      <c r="F24" s="216"/>
      <c r="G24" s="216"/>
      <c r="H24" s="216"/>
      <c r="I24" s="216"/>
      <c r="J24" s="216"/>
      <c r="K24" s="216"/>
      <c r="L24" s="216"/>
      <c r="M24" s="33"/>
      <c r="N24" s="33"/>
      <c r="O24" s="33"/>
      <c r="P24" s="33"/>
      <c r="Q24" s="33"/>
      <c r="R24" s="34"/>
    </row>
    <row r="25" spans="2:18" s="1" customFormat="1" ht="6.95" customHeight="1" x14ac:dyDescent="0.3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 x14ac:dyDescent="0.3">
      <c r="B27" s="32"/>
      <c r="C27" s="33"/>
      <c r="D27" s="109" t="s">
        <v>104</v>
      </c>
      <c r="E27" s="33"/>
      <c r="F27" s="33"/>
      <c r="G27" s="33"/>
      <c r="H27" s="33"/>
      <c r="I27" s="33"/>
      <c r="J27" s="33"/>
      <c r="K27" s="33"/>
      <c r="L27" s="33"/>
      <c r="M27" s="217">
        <f>N88</f>
        <v>0</v>
      </c>
      <c r="N27" s="217"/>
      <c r="O27" s="217"/>
      <c r="P27" s="217"/>
      <c r="Q27" s="33"/>
      <c r="R27" s="34"/>
    </row>
    <row r="28" spans="2:18" s="1" customFormat="1" ht="14.45" customHeight="1" x14ac:dyDescent="0.3">
      <c r="B28" s="32"/>
      <c r="C28" s="33"/>
      <c r="D28" s="31" t="s">
        <v>92</v>
      </c>
      <c r="E28" s="33"/>
      <c r="F28" s="33"/>
      <c r="G28" s="33"/>
      <c r="H28" s="33"/>
      <c r="I28" s="33"/>
      <c r="J28" s="33"/>
      <c r="K28" s="33"/>
      <c r="L28" s="33"/>
      <c r="M28" s="217">
        <f>N109</f>
        <v>0</v>
      </c>
      <c r="N28" s="217"/>
      <c r="O28" s="217"/>
      <c r="P28" s="217"/>
      <c r="Q28" s="33"/>
      <c r="R28" s="34"/>
    </row>
    <row r="29" spans="2:18" s="1" customFormat="1" ht="6.95" customHeight="1" x14ac:dyDescent="0.3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 x14ac:dyDescent="0.3">
      <c r="B30" s="32"/>
      <c r="C30" s="33"/>
      <c r="D30" s="110" t="s">
        <v>44</v>
      </c>
      <c r="E30" s="33"/>
      <c r="F30" s="33"/>
      <c r="G30" s="33"/>
      <c r="H30" s="33"/>
      <c r="I30" s="33"/>
      <c r="J30" s="33"/>
      <c r="K30" s="33"/>
      <c r="L30" s="33"/>
      <c r="M30" s="261">
        <f>ROUND(M27+M28,2)</f>
        <v>0</v>
      </c>
      <c r="N30" s="247"/>
      <c r="O30" s="247"/>
      <c r="P30" s="247"/>
      <c r="Q30" s="33"/>
      <c r="R30" s="34"/>
    </row>
    <row r="31" spans="2:18" s="1" customFormat="1" ht="6.95" customHeight="1" x14ac:dyDescent="0.3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 x14ac:dyDescent="0.3">
      <c r="B32" s="32"/>
      <c r="C32" s="33"/>
      <c r="D32" s="39" t="s">
        <v>45</v>
      </c>
      <c r="E32" s="39" t="s">
        <v>46</v>
      </c>
      <c r="F32" s="40">
        <v>0.21</v>
      </c>
      <c r="G32" s="111" t="s">
        <v>47</v>
      </c>
      <c r="H32" s="258">
        <f>(SUM(BE109:BE116)+SUM(BE134:BE267))</f>
        <v>0</v>
      </c>
      <c r="I32" s="247"/>
      <c r="J32" s="247"/>
      <c r="K32" s="33"/>
      <c r="L32" s="33"/>
      <c r="M32" s="258">
        <f>ROUND((SUM(BE109:BE116)+SUM(BE134:BE267)), 2)*F32</f>
        <v>0</v>
      </c>
      <c r="N32" s="247"/>
      <c r="O32" s="247"/>
      <c r="P32" s="247"/>
      <c r="Q32" s="33"/>
      <c r="R32" s="34"/>
    </row>
    <row r="33" spans="2:18" s="1" customFormat="1" ht="14.45" customHeight="1" x14ac:dyDescent="0.3">
      <c r="B33" s="32"/>
      <c r="C33" s="33"/>
      <c r="D33" s="33"/>
      <c r="E33" s="39" t="s">
        <v>48</v>
      </c>
      <c r="F33" s="40">
        <v>0.15</v>
      </c>
      <c r="G33" s="111" t="s">
        <v>47</v>
      </c>
      <c r="H33" s="258">
        <f>(SUM(BF109:BF116)+SUM(BF134:BF267))</f>
        <v>0</v>
      </c>
      <c r="I33" s="247"/>
      <c r="J33" s="247"/>
      <c r="K33" s="33"/>
      <c r="L33" s="33"/>
      <c r="M33" s="258">
        <f>ROUND((SUM(BF109:BF116)+SUM(BF134:BF267)), 2)*F33</f>
        <v>0</v>
      </c>
      <c r="N33" s="247"/>
      <c r="O33" s="247"/>
      <c r="P33" s="247"/>
      <c r="Q33" s="33"/>
      <c r="R33" s="34"/>
    </row>
    <row r="34" spans="2:18" s="1" customFormat="1" ht="14.45" hidden="1" customHeight="1" x14ac:dyDescent="0.3">
      <c r="B34" s="32"/>
      <c r="C34" s="33"/>
      <c r="D34" s="33"/>
      <c r="E34" s="39" t="s">
        <v>49</v>
      </c>
      <c r="F34" s="40">
        <v>0.21</v>
      </c>
      <c r="G34" s="111" t="s">
        <v>47</v>
      </c>
      <c r="H34" s="258">
        <f>(SUM(BG109:BG116)+SUM(BG134:BG267))</f>
        <v>0</v>
      </c>
      <c r="I34" s="247"/>
      <c r="J34" s="247"/>
      <c r="K34" s="33"/>
      <c r="L34" s="33"/>
      <c r="M34" s="258">
        <v>0</v>
      </c>
      <c r="N34" s="247"/>
      <c r="O34" s="247"/>
      <c r="P34" s="247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50</v>
      </c>
      <c r="F35" s="40">
        <v>0.15</v>
      </c>
      <c r="G35" s="111" t="s">
        <v>47</v>
      </c>
      <c r="H35" s="258">
        <f>(SUM(BH109:BH116)+SUM(BH134:BH267))</f>
        <v>0</v>
      </c>
      <c r="I35" s="247"/>
      <c r="J35" s="247"/>
      <c r="K35" s="33"/>
      <c r="L35" s="33"/>
      <c r="M35" s="258">
        <v>0</v>
      </c>
      <c r="N35" s="247"/>
      <c r="O35" s="247"/>
      <c r="P35" s="247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51</v>
      </c>
      <c r="F36" s="40">
        <v>0</v>
      </c>
      <c r="G36" s="111" t="s">
        <v>47</v>
      </c>
      <c r="H36" s="258">
        <f>(SUM(BI109:BI116)+SUM(BI134:BI267))</f>
        <v>0</v>
      </c>
      <c r="I36" s="247"/>
      <c r="J36" s="247"/>
      <c r="K36" s="33"/>
      <c r="L36" s="33"/>
      <c r="M36" s="258">
        <v>0</v>
      </c>
      <c r="N36" s="247"/>
      <c r="O36" s="247"/>
      <c r="P36" s="247"/>
      <c r="Q36" s="33"/>
      <c r="R36" s="34"/>
    </row>
    <row r="37" spans="2:18" s="1" customFormat="1" ht="6.95" customHeight="1" x14ac:dyDescent="0.3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 x14ac:dyDescent="0.3">
      <c r="B38" s="32"/>
      <c r="C38" s="107"/>
      <c r="D38" s="112" t="s">
        <v>52</v>
      </c>
      <c r="E38" s="72"/>
      <c r="F38" s="72"/>
      <c r="G38" s="113" t="s">
        <v>53</v>
      </c>
      <c r="H38" s="114" t="s">
        <v>54</v>
      </c>
      <c r="I38" s="72"/>
      <c r="J38" s="72"/>
      <c r="K38" s="72"/>
      <c r="L38" s="259">
        <f>SUM(M30:M36)</f>
        <v>0</v>
      </c>
      <c r="M38" s="259"/>
      <c r="N38" s="259"/>
      <c r="O38" s="259"/>
      <c r="P38" s="260"/>
      <c r="Q38" s="107"/>
      <c r="R38" s="34"/>
    </row>
    <row r="39" spans="2:18" s="1" customFormat="1" ht="14.45" customHeight="1" x14ac:dyDescent="0.3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x14ac:dyDescent="0.3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 x14ac:dyDescent="0.3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 x14ac:dyDescent="0.3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x14ac:dyDescent="0.3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x14ac:dyDescent="0.3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x14ac:dyDescent="0.3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x14ac:dyDescent="0.3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x14ac:dyDescent="0.3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x14ac:dyDescent="0.3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 x14ac:dyDescent="0.3">
      <c r="B50" s="32"/>
      <c r="C50" s="33"/>
      <c r="D50" s="47" t="s">
        <v>55</v>
      </c>
      <c r="E50" s="48"/>
      <c r="F50" s="48"/>
      <c r="G50" s="48"/>
      <c r="H50" s="49"/>
      <c r="I50" s="33"/>
      <c r="J50" s="47" t="s">
        <v>56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1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2"/>
    </row>
    <row r="52" spans="2:18" x14ac:dyDescent="0.3">
      <c r="B52" s="21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2"/>
    </row>
    <row r="53" spans="2:18" x14ac:dyDescent="0.3">
      <c r="B53" s="21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2"/>
    </row>
    <row r="54" spans="2:18" x14ac:dyDescent="0.3">
      <c r="B54" s="21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2"/>
    </row>
    <row r="55" spans="2:18" x14ac:dyDescent="0.3">
      <c r="B55" s="21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2"/>
    </row>
    <row r="56" spans="2:18" x14ac:dyDescent="0.3">
      <c r="B56" s="21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2"/>
    </row>
    <row r="57" spans="2:18" x14ac:dyDescent="0.3">
      <c r="B57" s="21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2"/>
    </row>
    <row r="58" spans="2:18" x14ac:dyDescent="0.3">
      <c r="B58" s="21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2"/>
    </row>
    <row r="59" spans="2:18" s="1" customFormat="1" ht="15" x14ac:dyDescent="0.3">
      <c r="B59" s="32"/>
      <c r="C59" s="33"/>
      <c r="D59" s="52" t="s">
        <v>57</v>
      </c>
      <c r="E59" s="53"/>
      <c r="F59" s="53"/>
      <c r="G59" s="54" t="s">
        <v>58</v>
      </c>
      <c r="H59" s="55"/>
      <c r="I59" s="33"/>
      <c r="J59" s="52" t="s">
        <v>57</v>
      </c>
      <c r="K59" s="53"/>
      <c r="L59" s="53"/>
      <c r="M59" s="53"/>
      <c r="N59" s="54" t="s">
        <v>58</v>
      </c>
      <c r="O59" s="53"/>
      <c r="P59" s="55"/>
      <c r="Q59" s="33"/>
      <c r="R59" s="34"/>
    </row>
    <row r="60" spans="2:18" x14ac:dyDescent="0.3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 x14ac:dyDescent="0.3">
      <c r="B61" s="32"/>
      <c r="C61" s="33"/>
      <c r="D61" s="47" t="s">
        <v>59</v>
      </c>
      <c r="E61" s="48"/>
      <c r="F61" s="48"/>
      <c r="G61" s="48"/>
      <c r="H61" s="49"/>
      <c r="I61" s="33"/>
      <c r="J61" s="47" t="s">
        <v>60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1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2"/>
    </row>
    <row r="63" spans="2:18" x14ac:dyDescent="0.3">
      <c r="B63" s="21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2"/>
    </row>
    <row r="64" spans="2:18" x14ac:dyDescent="0.3">
      <c r="B64" s="21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2"/>
    </row>
    <row r="65" spans="2:18" x14ac:dyDescent="0.3">
      <c r="B65" s="21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2"/>
    </row>
    <row r="66" spans="2:18" x14ac:dyDescent="0.3">
      <c r="B66" s="21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2"/>
    </row>
    <row r="67" spans="2:18" x14ac:dyDescent="0.3">
      <c r="B67" s="21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2"/>
    </row>
    <row r="68" spans="2:18" x14ac:dyDescent="0.3">
      <c r="B68" s="21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2"/>
    </row>
    <row r="69" spans="2:18" x14ac:dyDescent="0.3">
      <c r="B69" s="21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2"/>
    </row>
    <row r="70" spans="2:18" s="1" customFormat="1" ht="15" x14ac:dyDescent="0.3">
      <c r="B70" s="32"/>
      <c r="C70" s="33"/>
      <c r="D70" s="52" t="s">
        <v>57</v>
      </c>
      <c r="E70" s="53"/>
      <c r="F70" s="53"/>
      <c r="G70" s="54" t="s">
        <v>58</v>
      </c>
      <c r="H70" s="55"/>
      <c r="I70" s="33"/>
      <c r="J70" s="52" t="s">
        <v>57</v>
      </c>
      <c r="K70" s="53"/>
      <c r="L70" s="53"/>
      <c r="M70" s="53"/>
      <c r="N70" s="54" t="s">
        <v>58</v>
      </c>
      <c r="O70" s="53"/>
      <c r="P70" s="55"/>
      <c r="Q70" s="33"/>
      <c r="R70" s="34"/>
    </row>
    <row r="71" spans="2:18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 x14ac:dyDescent="0.3">
      <c r="B76" s="32"/>
      <c r="C76" s="180" t="s">
        <v>105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34"/>
    </row>
    <row r="77" spans="2:18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169" t="s">
        <v>19</v>
      </c>
      <c r="D78" s="168"/>
      <c r="E78" s="33"/>
      <c r="F78" s="182" t="str">
        <f>F6</f>
        <v>Snížení energetické náročnosti budovy měnírny střed v Liberci</v>
      </c>
      <c r="G78" s="248"/>
      <c r="H78" s="248"/>
      <c r="I78" s="248"/>
      <c r="J78" s="248"/>
      <c r="K78" s="248"/>
      <c r="L78" s="248"/>
      <c r="M78" s="248"/>
      <c r="N78" s="248"/>
      <c r="O78" s="248"/>
      <c r="P78" s="248"/>
      <c r="Q78" s="33"/>
      <c r="R78" s="34"/>
    </row>
    <row r="79" spans="2:18" s="1" customFormat="1" ht="36.950000000000003" customHeight="1" x14ac:dyDescent="0.3">
      <c r="B79" s="32"/>
      <c r="C79" s="66"/>
      <c r="D79" s="33"/>
      <c r="E79" s="33"/>
      <c r="F79" s="182"/>
      <c r="G79" s="247"/>
      <c r="H79" s="247"/>
      <c r="I79" s="247"/>
      <c r="J79" s="247"/>
      <c r="K79" s="247"/>
      <c r="L79" s="247"/>
      <c r="M79" s="247"/>
      <c r="N79" s="247"/>
      <c r="O79" s="247"/>
      <c r="P79" s="247"/>
      <c r="Q79" s="33"/>
      <c r="R79" s="34"/>
    </row>
    <row r="80" spans="2:18" s="1" customFormat="1" ht="6.95" customHeight="1" x14ac:dyDescent="0.3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</row>
    <row r="81" spans="2:47" s="1" customFormat="1" ht="18" customHeight="1" x14ac:dyDescent="0.3">
      <c r="B81" s="32"/>
      <c r="C81" s="29" t="s">
        <v>23</v>
      </c>
      <c r="D81" s="33"/>
      <c r="E81" s="33"/>
      <c r="F81" s="27" t="str">
        <f>F9</f>
        <v>Liberec</v>
      </c>
      <c r="G81" s="33"/>
      <c r="H81" s="33"/>
      <c r="I81" s="33"/>
      <c r="J81" s="33"/>
      <c r="K81" s="29" t="s">
        <v>25</v>
      </c>
      <c r="L81" s="33"/>
      <c r="M81" s="249" t="str">
        <f>IF(O9="","",O9)</f>
        <v>12. 2. 2017</v>
      </c>
      <c r="N81" s="249"/>
      <c r="O81" s="249"/>
      <c r="P81" s="249"/>
      <c r="Q81" s="33"/>
      <c r="R81" s="34"/>
    </row>
    <row r="82" spans="2:47" s="1" customFormat="1" ht="6.95" customHeight="1" x14ac:dyDescent="0.3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</row>
    <row r="83" spans="2:47" s="1" customFormat="1" ht="15" x14ac:dyDescent="0.3">
      <c r="B83" s="32"/>
      <c r="C83" s="29" t="s">
        <v>27</v>
      </c>
      <c r="D83" s="33"/>
      <c r="E83" s="33"/>
      <c r="F83" s="27" t="str">
        <f>E12</f>
        <v>Dopravní podnik měst Liberce a Jablonce nad Nisou a.s.</v>
      </c>
      <c r="G83" s="33"/>
      <c r="H83" s="33"/>
      <c r="I83" s="33"/>
      <c r="J83" s="33"/>
      <c r="K83" s="29" t="s">
        <v>34</v>
      </c>
      <c r="L83" s="33"/>
      <c r="M83" s="211" t="str">
        <f>E18</f>
        <v>Ing. David Podobský</v>
      </c>
      <c r="N83" s="211"/>
      <c r="O83" s="211"/>
      <c r="P83" s="211"/>
      <c r="Q83" s="211"/>
      <c r="R83" s="34"/>
    </row>
    <row r="84" spans="2:47" s="1" customFormat="1" ht="14.45" customHeight="1" x14ac:dyDescent="0.3">
      <c r="B84" s="32"/>
      <c r="C84" s="29" t="s">
        <v>32</v>
      </c>
      <c r="D84" s="33"/>
      <c r="E84" s="33"/>
      <c r="F84" s="27" t="str">
        <f>IF(E15="","",E15)</f>
        <v/>
      </c>
      <c r="G84" s="33"/>
      <c r="H84" s="33"/>
      <c r="I84" s="33"/>
      <c r="J84" s="33"/>
      <c r="K84" s="29" t="s">
        <v>39</v>
      </c>
      <c r="L84" s="33"/>
      <c r="M84" s="211" t="str">
        <f>E21</f>
        <v>Ing. David Podobský (Ing. Barbora Plánková)</v>
      </c>
      <c r="N84" s="211"/>
      <c r="O84" s="211"/>
      <c r="P84" s="211"/>
      <c r="Q84" s="211"/>
      <c r="R84" s="34"/>
    </row>
    <row r="85" spans="2:47" s="1" customFormat="1" ht="10.35" customHeight="1" x14ac:dyDescent="0.3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</row>
    <row r="86" spans="2:47" s="1" customFormat="1" ht="29.25" customHeight="1" x14ac:dyDescent="0.3">
      <c r="B86" s="32"/>
      <c r="C86" s="256" t="s">
        <v>106</v>
      </c>
      <c r="D86" s="257"/>
      <c r="E86" s="257"/>
      <c r="F86" s="257"/>
      <c r="G86" s="257"/>
      <c r="H86" s="107"/>
      <c r="I86" s="107"/>
      <c r="J86" s="107"/>
      <c r="K86" s="107"/>
      <c r="L86" s="107"/>
      <c r="M86" s="107"/>
      <c r="N86" s="256" t="s">
        <v>107</v>
      </c>
      <c r="O86" s="257"/>
      <c r="P86" s="257"/>
      <c r="Q86" s="257"/>
      <c r="R86" s="34"/>
    </row>
    <row r="87" spans="2:47" s="1" customFormat="1" ht="10.35" customHeight="1" x14ac:dyDescent="0.3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2:47" s="1" customFormat="1" ht="29.25" customHeight="1" x14ac:dyDescent="0.3">
      <c r="B88" s="32"/>
      <c r="C88" s="115" t="s">
        <v>108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204">
        <f>N134</f>
        <v>0</v>
      </c>
      <c r="O88" s="251"/>
      <c r="P88" s="251"/>
      <c r="Q88" s="251"/>
      <c r="R88" s="34"/>
      <c r="AU88" s="17" t="s">
        <v>109</v>
      </c>
    </row>
    <row r="89" spans="2:47" s="6" customFormat="1" ht="24.95" customHeight="1" x14ac:dyDescent="0.3">
      <c r="B89" s="116"/>
      <c r="C89" s="117"/>
      <c r="D89" s="118" t="s">
        <v>110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29">
        <f>N135</f>
        <v>0</v>
      </c>
      <c r="O89" s="255"/>
      <c r="P89" s="255"/>
      <c r="Q89" s="255"/>
      <c r="R89" s="119"/>
    </row>
    <row r="90" spans="2:47" s="7" customFormat="1" ht="19.899999999999999" customHeight="1" x14ac:dyDescent="0.3">
      <c r="B90" s="120"/>
      <c r="C90" s="121"/>
      <c r="D90" s="95" t="s">
        <v>111</v>
      </c>
      <c r="E90" s="121"/>
      <c r="F90" s="121"/>
      <c r="G90" s="121"/>
      <c r="H90" s="121"/>
      <c r="I90" s="121"/>
      <c r="J90" s="121"/>
      <c r="K90" s="121"/>
      <c r="L90" s="121"/>
      <c r="M90" s="121"/>
      <c r="N90" s="179">
        <f>N136</f>
        <v>0</v>
      </c>
      <c r="O90" s="250"/>
      <c r="P90" s="250"/>
      <c r="Q90" s="250"/>
      <c r="R90" s="122"/>
    </row>
    <row r="91" spans="2:47" s="7" customFormat="1" ht="19.899999999999999" customHeight="1" x14ac:dyDescent="0.3">
      <c r="B91" s="120"/>
      <c r="C91" s="121"/>
      <c r="D91" s="95" t="s">
        <v>112</v>
      </c>
      <c r="E91" s="121"/>
      <c r="F91" s="121"/>
      <c r="G91" s="121"/>
      <c r="H91" s="121"/>
      <c r="I91" s="121"/>
      <c r="J91" s="121"/>
      <c r="K91" s="121"/>
      <c r="L91" s="121"/>
      <c r="M91" s="121"/>
      <c r="N91" s="179">
        <f>N139</f>
        <v>0</v>
      </c>
      <c r="O91" s="250"/>
      <c r="P91" s="250"/>
      <c r="Q91" s="250"/>
      <c r="R91" s="122"/>
    </row>
    <row r="92" spans="2:47" s="7" customFormat="1" ht="19.899999999999999" customHeight="1" x14ac:dyDescent="0.3">
      <c r="B92" s="120"/>
      <c r="C92" s="121"/>
      <c r="D92" s="95" t="s">
        <v>113</v>
      </c>
      <c r="E92" s="121"/>
      <c r="F92" s="121"/>
      <c r="G92" s="121"/>
      <c r="H92" s="121"/>
      <c r="I92" s="121"/>
      <c r="J92" s="121"/>
      <c r="K92" s="121"/>
      <c r="L92" s="121"/>
      <c r="M92" s="121"/>
      <c r="N92" s="179">
        <f>N146</f>
        <v>0</v>
      </c>
      <c r="O92" s="250"/>
      <c r="P92" s="250"/>
      <c r="Q92" s="250"/>
      <c r="R92" s="122"/>
    </row>
    <row r="93" spans="2:47" s="7" customFormat="1" ht="19.899999999999999" customHeight="1" x14ac:dyDescent="0.3">
      <c r="B93" s="120"/>
      <c r="C93" s="121"/>
      <c r="D93" s="95" t="s">
        <v>114</v>
      </c>
      <c r="E93" s="121"/>
      <c r="F93" s="121"/>
      <c r="G93" s="121"/>
      <c r="H93" s="121"/>
      <c r="I93" s="121"/>
      <c r="J93" s="121"/>
      <c r="K93" s="121"/>
      <c r="L93" s="121"/>
      <c r="M93" s="121"/>
      <c r="N93" s="179">
        <f>N169</f>
        <v>0</v>
      </c>
      <c r="O93" s="250"/>
      <c r="P93" s="250"/>
      <c r="Q93" s="250"/>
      <c r="R93" s="122"/>
    </row>
    <row r="94" spans="2:47" s="7" customFormat="1" ht="14.85" customHeight="1" x14ac:dyDescent="0.3">
      <c r="B94" s="120"/>
      <c r="C94" s="121"/>
      <c r="D94" s="95" t="s">
        <v>115</v>
      </c>
      <c r="E94" s="121"/>
      <c r="F94" s="121"/>
      <c r="G94" s="121"/>
      <c r="H94" s="121"/>
      <c r="I94" s="121"/>
      <c r="J94" s="121"/>
      <c r="K94" s="121"/>
      <c r="L94" s="121"/>
      <c r="M94" s="121"/>
      <c r="N94" s="179">
        <f>N187</f>
        <v>0</v>
      </c>
      <c r="O94" s="250"/>
      <c r="P94" s="250"/>
      <c r="Q94" s="250"/>
      <c r="R94" s="122"/>
    </row>
    <row r="95" spans="2:47" s="6" customFormat="1" ht="24.95" customHeight="1" x14ac:dyDescent="0.3">
      <c r="B95" s="116"/>
      <c r="C95" s="117"/>
      <c r="D95" s="118" t="s">
        <v>116</v>
      </c>
      <c r="E95" s="117"/>
      <c r="F95" s="117"/>
      <c r="G95" s="117"/>
      <c r="H95" s="117"/>
      <c r="I95" s="117"/>
      <c r="J95" s="117"/>
      <c r="K95" s="117"/>
      <c r="L95" s="117"/>
      <c r="M95" s="117"/>
      <c r="N95" s="229">
        <f>N193</f>
        <v>0</v>
      </c>
      <c r="O95" s="255"/>
      <c r="P95" s="255"/>
      <c r="Q95" s="255"/>
      <c r="R95" s="119"/>
    </row>
    <row r="96" spans="2:47" s="7" customFormat="1" ht="19.899999999999999" customHeight="1" x14ac:dyDescent="0.3">
      <c r="B96" s="120"/>
      <c r="C96" s="121"/>
      <c r="D96" s="95" t="s">
        <v>117</v>
      </c>
      <c r="E96" s="121"/>
      <c r="F96" s="121"/>
      <c r="G96" s="121"/>
      <c r="H96" s="121"/>
      <c r="I96" s="121"/>
      <c r="J96" s="121"/>
      <c r="K96" s="121"/>
      <c r="L96" s="121"/>
      <c r="M96" s="121"/>
      <c r="N96" s="179">
        <f>N194</f>
        <v>0</v>
      </c>
      <c r="O96" s="250"/>
      <c r="P96" s="250"/>
      <c r="Q96" s="250"/>
      <c r="R96" s="122"/>
    </row>
    <row r="97" spans="2:65" s="7" customFormat="1" ht="19.899999999999999" customHeight="1" x14ac:dyDescent="0.3">
      <c r="B97" s="120"/>
      <c r="C97" s="121"/>
      <c r="D97" s="95" t="s">
        <v>118</v>
      </c>
      <c r="E97" s="121"/>
      <c r="F97" s="121"/>
      <c r="G97" s="121"/>
      <c r="H97" s="121"/>
      <c r="I97" s="121"/>
      <c r="J97" s="121"/>
      <c r="K97" s="121"/>
      <c r="L97" s="121"/>
      <c r="M97" s="121"/>
      <c r="N97" s="179">
        <f>N197</f>
        <v>0</v>
      </c>
      <c r="O97" s="250"/>
      <c r="P97" s="250"/>
      <c r="Q97" s="250"/>
      <c r="R97" s="122"/>
    </row>
    <row r="98" spans="2:65" s="7" customFormat="1" ht="19.899999999999999" customHeight="1" x14ac:dyDescent="0.3">
      <c r="B98" s="120"/>
      <c r="C98" s="121"/>
      <c r="D98" s="95" t="s">
        <v>119</v>
      </c>
      <c r="E98" s="121"/>
      <c r="F98" s="121"/>
      <c r="G98" s="121"/>
      <c r="H98" s="121"/>
      <c r="I98" s="121"/>
      <c r="J98" s="121"/>
      <c r="K98" s="121"/>
      <c r="L98" s="121"/>
      <c r="M98" s="121"/>
      <c r="N98" s="179">
        <f>N208</f>
        <v>0</v>
      </c>
      <c r="O98" s="250"/>
      <c r="P98" s="250"/>
      <c r="Q98" s="250"/>
      <c r="R98" s="122"/>
    </row>
    <row r="99" spans="2:65" s="7" customFormat="1" ht="19.899999999999999" customHeight="1" x14ac:dyDescent="0.3">
      <c r="B99" s="120"/>
      <c r="C99" s="121"/>
      <c r="D99" s="95" t="s">
        <v>120</v>
      </c>
      <c r="E99" s="121"/>
      <c r="F99" s="121"/>
      <c r="G99" s="121"/>
      <c r="H99" s="121"/>
      <c r="I99" s="121"/>
      <c r="J99" s="121"/>
      <c r="K99" s="121"/>
      <c r="L99" s="121"/>
      <c r="M99" s="121"/>
      <c r="N99" s="179">
        <f>N211</f>
        <v>0</v>
      </c>
      <c r="O99" s="250"/>
      <c r="P99" s="250"/>
      <c r="Q99" s="250"/>
      <c r="R99" s="122"/>
    </row>
    <row r="100" spans="2:65" s="7" customFormat="1" ht="19.899999999999999" customHeight="1" x14ac:dyDescent="0.3">
      <c r="B100" s="120"/>
      <c r="C100" s="121"/>
      <c r="D100" s="95" t="s">
        <v>121</v>
      </c>
      <c r="E100" s="121"/>
      <c r="F100" s="121"/>
      <c r="G100" s="121"/>
      <c r="H100" s="121"/>
      <c r="I100" s="121"/>
      <c r="J100" s="121"/>
      <c r="K100" s="121"/>
      <c r="L100" s="121"/>
      <c r="M100" s="121"/>
      <c r="N100" s="179">
        <f>N213</f>
        <v>0</v>
      </c>
      <c r="O100" s="250"/>
      <c r="P100" s="250"/>
      <c r="Q100" s="250"/>
      <c r="R100" s="122"/>
    </row>
    <row r="101" spans="2:65" s="7" customFormat="1" ht="19.899999999999999" customHeight="1" x14ac:dyDescent="0.3">
      <c r="B101" s="120"/>
      <c r="C101" s="121"/>
      <c r="D101" s="95" t="s">
        <v>122</v>
      </c>
      <c r="E101" s="121"/>
      <c r="F101" s="121"/>
      <c r="G101" s="121"/>
      <c r="H101" s="121"/>
      <c r="I101" s="121"/>
      <c r="J101" s="121"/>
      <c r="K101" s="121"/>
      <c r="L101" s="121"/>
      <c r="M101" s="121"/>
      <c r="N101" s="179">
        <f>N220</f>
        <v>0</v>
      </c>
      <c r="O101" s="250"/>
      <c r="P101" s="250"/>
      <c r="Q101" s="250"/>
      <c r="R101" s="122"/>
    </row>
    <row r="102" spans="2:65" s="7" customFormat="1" ht="19.899999999999999" customHeight="1" x14ac:dyDescent="0.3">
      <c r="B102" s="120"/>
      <c r="C102" s="121"/>
      <c r="D102" s="95" t="s">
        <v>123</v>
      </c>
      <c r="E102" s="121"/>
      <c r="F102" s="121"/>
      <c r="G102" s="121"/>
      <c r="H102" s="121"/>
      <c r="I102" s="121"/>
      <c r="J102" s="121"/>
      <c r="K102" s="121"/>
      <c r="L102" s="121"/>
      <c r="M102" s="121"/>
      <c r="N102" s="179">
        <f>N225</f>
        <v>0</v>
      </c>
      <c r="O102" s="250"/>
      <c r="P102" s="250"/>
      <c r="Q102" s="250"/>
      <c r="R102" s="122"/>
    </row>
    <row r="103" spans="2:65" s="7" customFormat="1" ht="19.899999999999999" customHeight="1" x14ac:dyDescent="0.3">
      <c r="B103" s="120"/>
      <c r="C103" s="121"/>
      <c r="D103" s="95" t="s">
        <v>124</v>
      </c>
      <c r="E103" s="121"/>
      <c r="F103" s="121"/>
      <c r="G103" s="121"/>
      <c r="H103" s="121"/>
      <c r="I103" s="121"/>
      <c r="J103" s="121"/>
      <c r="K103" s="121"/>
      <c r="L103" s="121"/>
      <c r="M103" s="121"/>
      <c r="N103" s="179">
        <f>N251</f>
        <v>0</v>
      </c>
      <c r="O103" s="250"/>
      <c r="P103" s="250"/>
      <c r="Q103" s="250"/>
      <c r="R103" s="122"/>
    </row>
    <row r="104" spans="2:65" s="7" customFormat="1" ht="19.899999999999999" customHeight="1" x14ac:dyDescent="0.3">
      <c r="B104" s="120"/>
      <c r="C104" s="121"/>
      <c r="D104" s="95" t="s">
        <v>125</v>
      </c>
      <c r="E104" s="121"/>
      <c r="F104" s="121"/>
      <c r="G104" s="121"/>
      <c r="H104" s="121"/>
      <c r="I104" s="121"/>
      <c r="J104" s="121"/>
      <c r="K104" s="121"/>
      <c r="L104" s="121"/>
      <c r="M104" s="121"/>
      <c r="N104" s="179">
        <f>N257</f>
        <v>0</v>
      </c>
      <c r="O104" s="250"/>
      <c r="P104" s="250"/>
      <c r="Q104" s="250"/>
      <c r="R104" s="122"/>
    </row>
    <row r="105" spans="2:65" s="7" customFormat="1" ht="19.899999999999999" customHeight="1" x14ac:dyDescent="0.3">
      <c r="B105" s="120"/>
      <c r="C105" s="121"/>
      <c r="D105" s="95" t="s">
        <v>126</v>
      </c>
      <c r="E105" s="121"/>
      <c r="F105" s="121"/>
      <c r="G105" s="121"/>
      <c r="H105" s="121"/>
      <c r="I105" s="121"/>
      <c r="J105" s="121"/>
      <c r="K105" s="121"/>
      <c r="L105" s="121"/>
      <c r="M105" s="121"/>
      <c r="N105" s="179">
        <f>N260</f>
        <v>0</v>
      </c>
      <c r="O105" s="250"/>
      <c r="P105" s="250"/>
      <c r="Q105" s="250"/>
      <c r="R105" s="122"/>
    </row>
    <row r="106" spans="2:65" s="6" customFormat="1" ht="24.95" customHeight="1" x14ac:dyDescent="0.3">
      <c r="B106" s="116"/>
      <c r="C106" s="117"/>
      <c r="D106" s="118" t="s">
        <v>127</v>
      </c>
      <c r="E106" s="117"/>
      <c r="F106" s="117"/>
      <c r="G106" s="117"/>
      <c r="H106" s="117"/>
      <c r="I106" s="117"/>
      <c r="J106" s="117"/>
      <c r="K106" s="117"/>
      <c r="L106" s="117"/>
      <c r="M106" s="117"/>
      <c r="N106" s="229">
        <f>N263</f>
        <v>0</v>
      </c>
      <c r="O106" s="255"/>
      <c r="P106" s="255"/>
      <c r="Q106" s="255"/>
      <c r="R106" s="119"/>
    </row>
    <row r="107" spans="2:65" s="7" customFormat="1" ht="19.899999999999999" customHeight="1" x14ac:dyDescent="0.3">
      <c r="B107" s="120"/>
      <c r="C107" s="121"/>
      <c r="D107" s="95" t="s">
        <v>128</v>
      </c>
      <c r="E107" s="121"/>
      <c r="F107" s="121"/>
      <c r="G107" s="121"/>
      <c r="H107" s="121"/>
      <c r="I107" s="121"/>
      <c r="J107" s="121"/>
      <c r="K107" s="121"/>
      <c r="L107" s="121"/>
      <c r="M107" s="121"/>
      <c r="N107" s="179">
        <f>N264</f>
        <v>0</v>
      </c>
      <c r="O107" s="250"/>
      <c r="P107" s="250"/>
      <c r="Q107" s="250"/>
      <c r="R107" s="122"/>
    </row>
    <row r="108" spans="2:65" s="1" customFormat="1" ht="21.75" customHeight="1" x14ac:dyDescent="0.3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65" s="1" customFormat="1" ht="29.25" customHeight="1" x14ac:dyDescent="0.3">
      <c r="B109" s="32"/>
      <c r="C109" s="115" t="s">
        <v>129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251">
        <f>ROUND(N110+N111+N112+N113+N114+N115,2)</f>
        <v>0</v>
      </c>
      <c r="O109" s="252"/>
      <c r="P109" s="252"/>
      <c r="Q109" s="252"/>
      <c r="R109" s="34"/>
      <c r="T109" s="123"/>
      <c r="U109" s="124" t="s">
        <v>45</v>
      </c>
    </row>
    <row r="110" spans="2:65" s="1" customFormat="1" ht="3.75" customHeight="1" x14ac:dyDescent="0.3">
      <c r="B110" s="125"/>
      <c r="C110" s="126"/>
      <c r="D110" s="243"/>
      <c r="E110" s="244"/>
      <c r="F110" s="244"/>
      <c r="G110" s="244"/>
      <c r="H110" s="244"/>
      <c r="I110" s="126"/>
      <c r="J110" s="126"/>
      <c r="K110" s="126"/>
      <c r="L110" s="126"/>
      <c r="M110" s="126"/>
      <c r="N110" s="245"/>
      <c r="O110" s="246"/>
      <c r="P110" s="246"/>
      <c r="Q110" s="246"/>
      <c r="R110" s="128"/>
      <c r="S110" s="126"/>
      <c r="T110" s="129"/>
      <c r="U110" s="130" t="s">
        <v>46</v>
      </c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1"/>
      <c r="AX110" s="131"/>
      <c r="AY110" s="132" t="s">
        <v>130</v>
      </c>
      <c r="AZ110" s="131"/>
      <c r="BA110" s="131"/>
      <c r="BB110" s="131"/>
      <c r="BC110" s="131"/>
      <c r="BD110" s="131"/>
      <c r="BE110" s="133">
        <f t="shared" ref="BE110:BE115" si="0">IF(U110="základní",N110,0)</f>
        <v>0</v>
      </c>
      <c r="BF110" s="133">
        <f t="shared" ref="BF110:BF115" si="1">IF(U110="snížená",N110,0)</f>
        <v>0</v>
      </c>
      <c r="BG110" s="133">
        <f t="shared" ref="BG110:BG115" si="2">IF(U110="zákl. přenesená",N110,0)</f>
        <v>0</v>
      </c>
      <c r="BH110" s="133">
        <f t="shared" ref="BH110:BH115" si="3">IF(U110="sníž. přenesená",N110,0)</f>
        <v>0</v>
      </c>
      <c r="BI110" s="133">
        <f t="shared" ref="BI110:BI115" si="4">IF(U110="nulová",N110,0)</f>
        <v>0</v>
      </c>
      <c r="BJ110" s="132" t="s">
        <v>87</v>
      </c>
      <c r="BK110" s="131"/>
      <c r="BL110" s="131"/>
      <c r="BM110" s="131"/>
    </row>
    <row r="111" spans="2:65" s="1" customFormat="1" ht="38.25" customHeight="1" x14ac:dyDescent="0.3">
      <c r="B111" s="125"/>
      <c r="C111" s="126"/>
      <c r="D111" s="253" t="s">
        <v>553</v>
      </c>
      <c r="E111" s="254"/>
      <c r="F111" s="254"/>
      <c r="G111" s="254"/>
      <c r="H111" s="254"/>
      <c r="I111" s="126"/>
      <c r="J111" s="126"/>
      <c r="K111" s="126"/>
      <c r="L111" s="126"/>
      <c r="M111" s="126"/>
      <c r="N111" s="245">
        <f>ROUND(N88*T111,2)</f>
        <v>0</v>
      </c>
      <c r="O111" s="246"/>
      <c r="P111" s="246"/>
      <c r="Q111" s="246"/>
      <c r="R111" s="128"/>
      <c r="S111" s="126"/>
      <c r="T111" s="129"/>
      <c r="U111" s="130" t="s">
        <v>46</v>
      </c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31"/>
      <c r="AM111" s="131"/>
      <c r="AN111" s="131"/>
      <c r="AO111" s="131"/>
      <c r="AP111" s="131"/>
      <c r="AQ111" s="131"/>
      <c r="AR111" s="131"/>
      <c r="AS111" s="131"/>
      <c r="AT111" s="131"/>
      <c r="AU111" s="131"/>
      <c r="AV111" s="131"/>
      <c r="AW111" s="131"/>
      <c r="AX111" s="131"/>
      <c r="AY111" s="132" t="s">
        <v>130</v>
      </c>
      <c r="AZ111" s="131"/>
      <c r="BA111" s="131"/>
      <c r="BB111" s="131"/>
      <c r="BC111" s="131"/>
      <c r="BD111" s="131"/>
      <c r="BE111" s="133">
        <f t="shared" si="0"/>
        <v>0</v>
      </c>
      <c r="BF111" s="133">
        <f t="shared" si="1"/>
        <v>0</v>
      </c>
      <c r="BG111" s="133">
        <f t="shared" si="2"/>
        <v>0</v>
      </c>
      <c r="BH111" s="133">
        <f t="shared" si="3"/>
        <v>0</v>
      </c>
      <c r="BI111" s="133">
        <f t="shared" si="4"/>
        <v>0</v>
      </c>
      <c r="BJ111" s="132" t="s">
        <v>87</v>
      </c>
      <c r="BK111" s="131"/>
      <c r="BL111" s="131"/>
      <c r="BM111" s="131"/>
    </row>
    <row r="112" spans="2:65" s="1" customFormat="1" ht="3" customHeight="1" x14ac:dyDescent="0.3">
      <c r="B112" s="125"/>
      <c r="C112" s="126"/>
      <c r="D112" s="243"/>
      <c r="E112" s="244"/>
      <c r="F112" s="244"/>
      <c r="G112" s="244"/>
      <c r="H112" s="244"/>
      <c r="I112" s="126"/>
      <c r="J112" s="126"/>
      <c r="K112" s="126"/>
      <c r="L112" s="126"/>
      <c r="M112" s="126"/>
      <c r="N112" s="245"/>
      <c r="O112" s="246"/>
      <c r="P112" s="246"/>
      <c r="Q112" s="246"/>
      <c r="R112" s="128"/>
      <c r="S112" s="126"/>
      <c r="T112" s="129"/>
      <c r="U112" s="130" t="s">
        <v>46</v>
      </c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  <c r="AG112" s="131"/>
      <c r="AH112" s="131"/>
      <c r="AI112" s="131"/>
      <c r="AJ112" s="131"/>
      <c r="AK112" s="131"/>
      <c r="AL112" s="131"/>
      <c r="AM112" s="131"/>
      <c r="AN112" s="131"/>
      <c r="AO112" s="131"/>
      <c r="AP112" s="131"/>
      <c r="AQ112" s="131"/>
      <c r="AR112" s="131"/>
      <c r="AS112" s="131"/>
      <c r="AT112" s="131"/>
      <c r="AU112" s="131"/>
      <c r="AV112" s="131"/>
      <c r="AW112" s="131"/>
      <c r="AX112" s="131"/>
      <c r="AY112" s="132" t="s">
        <v>130</v>
      </c>
      <c r="AZ112" s="131"/>
      <c r="BA112" s="131"/>
      <c r="BB112" s="131"/>
      <c r="BC112" s="131"/>
      <c r="BD112" s="131"/>
      <c r="BE112" s="133">
        <f t="shared" si="0"/>
        <v>0</v>
      </c>
      <c r="BF112" s="133">
        <f t="shared" si="1"/>
        <v>0</v>
      </c>
      <c r="BG112" s="133">
        <f t="shared" si="2"/>
        <v>0</v>
      </c>
      <c r="BH112" s="133">
        <f t="shared" si="3"/>
        <v>0</v>
      </c>
      <c r="BI112" s="133">
        <f t="shared" si="4"/>
        <v>0</v>
      </c>
      <c r="BJ112" s="132" t="s">
        <v>87</v>
      </c>
      <c r="BK112" s="131"/>
      <c r="BL112" s="131"/>
      <c r="BM112" s="131"/>
    </row>
    <row r="113" spans="2:65" s="1" customFormat="1" ht="2.25" customHeight="1" x14ac:dyDescent="0.3">
      <c r="B113" s="125"/>
      <c r="C113" s="126"/>
      <c r="D113" s="243"/>
      <c r="E113" s="244"/>
      <c r="F113" s="244"/>
      <c r="G113" s="244"/>
      <c r="H113" s="244"/>
      <c r="I113" s="126"/>
      <c r="J113" s="126"/>
      <c r="K113" s="126"/>
      <c r="L113" s="126"/>
      <c r="M113" s="126"/>
      <c r="N113" s="245"/>
      <c r="O113" s="246"/>
      <c r="P113" s="246"/>
      <c r="Q113" s="246"/>
      <c r="R113" s="128"/>
      <c r="S113" s="126"/>
      <c r="T113" s="129"/>
      <c r="U113" s="130" t="s">
        <v>46</v>
      </c>
      <c r="V113" s="131"/>
      <c r="W113" s="131"/>
      <c r="X113" s="131"/>
      <c r="Y113" s="131"/>
      <c r="Z113" s="131"/>
      <c r="AA113" s="131"/>
      <c r="AB113" s="131"/>
      <c r="AC113" s="131"/>
      <c r="AD113" s="131"/>
      <c r="AE113" s="131"/>
      <c r="AF113" s="131"/>
      <c r="AG113" s="131"/>
      <c r="AH113" s="131"/>
      <c r="AI113" s="131"/>
      <c r="AJ113" s="131"/>
      <c r="AK113" s="131"/>
      <c r="AL113" s="131"/>
      <c r="AM113" s="131"/>
      <c r="AN113" s="131"/>
      <c r="AO113" s="131"/>
      <c r="AP113" s="131"/>
      <c r="AQ113" s="131"/>
      <c r="AR113" s="131"/>
      <c r="AS113" s="131"/>
      <c r="AT113" s="131"/>
      <c r="AU113" s="131"/>
      <c r="AV113" s="131"/>
      <c r="AW113" s="131"/>
      <c r="AX113" s="131"/>
      <c r="AY113" s="132" t="s">
        <v>130</v>
      </c>
      <c r="AZ113" s="131"/>
      <c r="BA113" s="131"/>
      <c r="BB113" s="131"/>
      <c r="BC113" s="131"/>
      <c r="BD113" s="131"/>
      <c r="BE113" s="133">
        <f t="shared" si="0"/>
        <v>0</v>
      </c>
      <c r="BF113" s="133">
        <f t="shared" si="1"/>
        <v>0</v>
      </c>
      <c r="BG113" s="133">
        <f t="shared" si="2"/>
        <v>0</v>
      </c>
      <c r="BH113" s="133">
        <f t="shared" si="3"/>
        <v>0</v>
      </c>
      <c r="BI113" s="133">
        <f t="shared" si="4"/>
        <v>0</v>
      </c>
      <c r="BJ113" s="132" t="s">
        <v>87</v>
      </c>
      <c r="BK113" s="131"/>
      <c r="BL113" s="131"/>
      <c r="BM113" s="131"/>
    </row>
    <row r="114" spans="2:65" s="1" customFormat="1" ht="3" customHeight="1" x14ac:dyDescent="0.3">
      <c r="B114" s="125"/>
      <c r="C114" s="126"/>
      <c r="D114" s="243"/>
      <c r="E114" s="244"/>
      <c r="F114" s="244"/>
      <c r="G114" s="244"/>
      <c r="H114" s="244"/>
      <c r="I114" s="126"/>
      <c r="J114" s="126"/>
      <c r="K114" s="126"/>
      <c r="L114" s="126"/>
      <c r="M114" s="126"/>
      <c r="N114" s="245"/>
      <c r="O114" s="246"/>
      <c r="P114" s="246"/>
      <c r="Q114" s="246"/>
      <c r="R114" s="128"/>
      <c r="S114" s="126"/>
      <c r="T114" s="129"/>
      <c r="U114" s="130" t="s">
        <v>46</v>
      </c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31"/>
      <c r="AL114" s="131"/>
      <c r="AM114" s="131"/>
      <c r="AN114" s="131"/>
      <c r="AO114" s="131"/>
      <c r="AP114" s="131"/>
      <c r="AQ114" s="131"/>
      <c r="AR114" s="131"/>
      <c r="AS114" s="131"/>
      <c r="AT114" s="131"/>
      <c r="AU114" s="131"/>
      <c r="AV114" s="131"/>
      <c r="AW114" s="131"/>
      <c r="AX114" s="131"/>
      <c r="AY114" s="132" t="s">
        <v>130</v>
      </c>
      <c r="AZ114" s="131"/>
      <c r="BA114" s="131"/>
      <c r="BB114" s="131"/>
      <c r="BC114" s="131"/>
      <c r="BD114" s="131"/>
      <c r="BE114" s="133">
        <f t="shared" si="0"/>
        <v>0</v>
      </c>
      <c r="BF114" s="133">
        <f t="shared" si="1"/>
        <v>0</v>
      </c>
      <c r="BG114" s="133">
        <f t="shared" si="2"/>
        <v>0</v>
      </c>
      <c r="BH114" s="133">
        <f t="shared" si="3"/>
        <v>0</v>
      </c>
      <c r="BI114" s="133">
        <f t="shared" si="4"/>
        <v>0</v>
      </c>
      <c r="BJ114" s="132" t="s">
        <v>87</v>
      </c>
      <c r="BK114" s="131"/>
      <c r="BL114" s="131"/>
      <c r="BM114" s="131"/>
    </row>
    <row r="115" spans="2:65" s="1" customFormat="1" ht="3" customHeight="1" x14ac:dyDescent="0.3">
      <c r="B115" s="125"/>
      <c r="C115" s="126"/>
      <c r="D115" s="127"/>
      <c r="E115" s="126"/>
      <c r="F115" s="126"/>
      <c r="G115" s="126"/>
      <c r="H115" s="126"/>
      <c r="I115" s="126"/>
      <c r="J115" s="126"/>
      <c r="K115" s="126"/>
      <c r="L115" s="126"/>
      <c r="M115" s="126"/>
      <c r="N115" s="245"/>
      <c r="O115" s="246"/>
      <c r="P115" s="246"/>
      <c r="Q115" s="246"/>
      <c r="R115" s="128"/>
      <c r="S115" s="126"/>
      <c r="T115" s="134"/>
      <c r="U115" s="135" t="s">
        <v>46</v>
      </c>
      <c r="V115" s="131"/>
      <c r="W115" s="131"/>
      <c r="X115" s="131"/>
      <c r="Y115" s="131"/>
      <c r="Z115" s="131"/>
      <c r="AA115" s="131"/>
      <c r="AB115" s="131"/>
      <c r="AC115" s="131"/>
      <c r="AD115" s="131"/>
      <c r="AE115" s="131"/>
      <c r="AF115" s="131"/>
      <c r="AG115" s="131"/>
      <c r="AH115" s="131"/>
      <c r="AI115" s="131"/>
      <c r="AJ115" s="131"/>
      <c r="AK115" s="131"/>
      <c r="AL115" s="131"/>
      <c r="AM115" s="131"/>
      <c r="AN115" s="131"/>
      <c r="AO115" s="131"/>
      <c r="AP115" s="131"/>
      <c r="AQ115" s="131"/>
      <c r="AR115" s="131"/>
      <c r="AS115" s="131"/>
      <c r="AT115" s="131"/>
      <c r="AU115" s="131"/>
      <c r="AV115" s="131"/>
      <c r="AW115" s="131"/>
      <c r="AX115" s="131"/>
      <c r="AY115" s="132" t="s">
        <v>131</v>
      </c>
      <c r="AZ115" s="131"/>
      <c r="BA115" s="131"/>
      <c r="BB115" s="131"/>
      <c r="BC115" s="131"/>
      <c r="BD115" s="131"/>
      <c r="BE115" s="133">
        <f t="shared" si="0"/>
        <v>0</v>
      </c>
      <c r="BF115" s="133">
        <f t="shared" si="1"/>
        <v>0</v>
      </c>
      <c r="BG115" s="133">
        <f t="shared" si="2"/>
        <v>0</v>
      </c>
      <c r="BH115" s="133">
        <f t="shared" si="3"/>
        <v>0</v>
      </c>
      <c r="BI115" s="133">
        <f t="shared" si="4"/>
        <v>0</v>
      </c>
      <c r="BJ115" s="132" t="s">
        <v>87</v>
      </c>
      <c r="BK115" s="131"/>
      <c r="BL115" s="131"/>
      <c r="BM115" s="131"/>
    </row>
    <row r="116" spans="2:65" s="1" customFormat="1" x14ac:dyDescent="0.3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5" s="1" customFormat="1" ht="29.25" customHeight="1" x14ac:dyDescent="0.3">
      <c r="B117" s="32"/>
      <c r="C117" s="106" t="s">
        <v>96</v>
      </c>
      <c r="D117" s="107"/>
      <c r="E117" s="107"/>
      <c r="F117" s="107"/>
      <c r="G117" s="107"/>
      <c r="H117" s="107"/>
      <c r="I117" s="107"/>
      <c r="J117" s="107"/>
      <c r="K117" s="107"/>
      <c r="L117" s="174">
        <f>ROUND(SUM(N88+N109),2)</f>
        <v>0</v>
      </c>
      <c r="M117" s="174"/>
      <c r="N117" s="174"/>
      <c r="O117" s="174"/>
      <c r="P117" s="174"/>
      <c r="Q117" s="174"/>
      <c r="R117" s="34"/>
    </row>
    <row r="118" spans="2:65" s="1" customFormat="1" ht="6.95" customHeight="1" x14ac:dyDescent="0.3"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8"/>
    </row>
    <row r="122" spans="2:65" s="1" customFormat="1" ht="6.95" customHeight="1" x14ac:dyDescent="0.3"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1"/>
    </row>
    <row r="123" spans="2:65" s="1" customFormat="1" ht="36.950000000000003" customHeight="1" x14ac:dyDescent="0.3">
      <c r="B123" s="32"/>
      <c r="C123" s="180" t="s">
        <v>132</v>
      </c>
      <c r="D123" s="247"/>
      <c r="E123" s="247"/>
      <c r="F123" s="247"/>
      <c r="G123" s="247"/>
      <c r="H123" s="247"/>
      <c r="I123" s="247"/>
      <c r="J123" s="247"/>
      <c r="K123" s="247"/>
      <c r="L123" s="247"/>
      <c r="M123" s="247"/>
      <c r="N123" s="247"/>
      <c r="O123" s="247"/>
      <c r="P123" s="247"/>
      <c r="Q123" s="247"/>
      <c r="R123" s="34"/>
    </row>
    <row r="124" spans="2:65" s="1" customFormat="1" ht="6.95" customHeight="1" x14ac:dyDescent="0.3"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4"/>
    </row>
    <row r="125" spans="2:65" s="1" customFormat="1" ht="30" customHeight="1" x14ac:dyDescent="0.3">
      <c r="B125" s="32"/>
      <c r="C125" s="169" t="s">
        <v>19</v>
      </c>
      <c r="D125" s="168"/>
      <c r="E125" s="168"/>
      <c r="F125" s="182" t="str">
        <f>F6</f>
        <v>Snížení energetické náročnosti budovy měnírny střed v Liberci</v>
      </c>
      <c r="G125" s="248"/>
      <c r="H125" s="248"/>
      <c r="I125" s="248"/>
      <c r="J125" s="248"/>
      <c r="K125" s="248"/>
      <c r="L125" s="248"/>
      <c r="M125" s="248"/>
      <c r="N125" s="248"/>
      <c r="O125" s="248"/>
      <c r="P125" s="248"/>
      <c r="Q125" s="33"/>
      <c r="R125" s="34"/>
    </row>
    <row r="126" spans="2:65" s="1" customFormat="1" ht="36.950000000000003" customHeight="1" x14ac:dyDescent="0.3">
      <c r="B126" s="32"/>
      <c r="C126" s="66"/>
      <c r="D126" s="33"/>
      <c r="E126" s="33"/>
      <c r="F126" s="182"/>
      <c r="G126" s="247"/>
      <c r="H126" s="247"/>
      <c r="I126" s="247"/>
      <c r="J126" s="247"/>
      <c r="K126" s="247"/>
      <c r="L126" s="247"/>
      <c r="M126" s="247"/>
      <c r="N126" s="247"/>
      <c r="O126" s="247"/>
      <c r="P126" s="247"/>
      <c r="Q126" s="33"/>
      <c r="R126" s="34"/>
    </row>
    <row r="127" spans="2:65" s="1" customFormat="1" ht="6.95" customHeight="1" x14ac:dyDescent="0.3"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4"/>
    </row>
    <row r="128" spans="2:65" s="1" customFormat="1" ht="18" customHeight="1" x14ac:dyDescent="0.3">
      <c r="B128" s="32"/>
      <c r="C128" s="29" t="s">
        <v>23</v>
      </c>
      <c r="D128" s="33"/>
      <c r="E128" s="33"/>
      <c r="F128" s="27" t="str">
        <f>F9</f>
        <v>Liberec</v>
      </c>
      <c r="G128" s="33"/>
      <c r="H128" s="33"/>
      <c r="I128" s="33"/>
      <c r="J128" s="33"/>
      <c r="K128" s="29" t="s">
        <v>25</v>
      </c>
      <c r="L128" s="33"/>
      <c r="M128" s="249" t="str">
        <f>IF(O9="","",O9)</f>
        <v>12. 2. 2017</v>
      </c>
      <c r="N128" s="249"/>
      <c r="O128" s="249"/>
      <c r="P128" s="249"/>
      <c r="Q128" s="33"/>
      <c r="R128" s="34"/>
    </row>
    <row r="129" spans="2:65" s="1" customFormat="1" ht="6.95" customHeight="1" x14ac:dyDescent="0.3"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4"/>
    </row>
    <row r="130" spans="2:65" s="1" customFormat="1" ht="15" x14ac:dyDescent="0.3">
      <c r="B130" s="32"/>
      <c r="C130" s="29" t="s">
        <v>27</v>
      </c>
      <c r="D130" s="33"/>
      <c r="E130" s="33"/>
      <c r="F130" s="27" t="str">
        <f>E12</f>
        <v>Dopravní podnik měst Liberce a Jablonce nad Nisou a.s.</v>
      </c>
      <c r="G130" s="33"/>
      <c r="H130" s="33"/>
      <c r="I130" s="33"/>
      <c r="J130" s="33"/>
      <c r="K130" s="29" t="s">
        <v>34</v>
      </c>
      <c r="L130" s="33"/>
      <c r="M130" s="211" t="str">
        <f>E18</f>
        <v>Ing. David Podobský</v>
      </c>
      <c r="N130" s="211"/>
      <c r="O130" s="211"/>
      <c r="P130" s="211"/>
      <c r="Q130" s="211"/>
      <c r="R130" s="34"/>
    </row>
    <row r="131" spans="2:65" s="1" customFormat="1" ht="14.45" customHeight="1" x14ac:dyDescent="0.3">
      <c r="B131" s="32"/>
      <c r="C131" s="29" t="s">
        <v>32</v>
      </c>
      <c r="D131" s="33"/>
      <c r="E131" s="33"/>
      <c r="F131" s="27" t="str">
        <f>IF(E15="","",E15)</f>
        <v/>
      </c>
      <c r="G131" s="33"/>
      <c r="H131" s="33"/>
      <c r="I131" s="33"/>
      <c r="J131" s="33"/>
      <c r="K131" s="29" t="s">
        <v>39</v>
      </c>
      <c r="L131" s="33"/>
      <c r="M131" s="211" t="str">
        <f>E21</f>
        <v>Ing. David Podobský (Ing. Barbora Plánková)</v>
      </c>
      <c r="N131" s="211"/>
      <c r="O131" s="211"/>
      <c r="P131" s="211"/>
      <c r="Q131" s="211"/>
      <c r="R131" s="34"/>
    </row>
    <row r="132" spans="2:65" s="1" customFormat="1" ht="10.35" customHeight="1" x14ac:dyDescent="0.3">
      <c r="B132" s="32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4"/>
    </row>
    <row r="133" spans="2:65" s="8" customFormat="1" ht="29.25" customHeight="1" x14ac:dyDescent="0.3">
      <c r="B133" s="136"/>
      <c r="C133" s="137" t="s">
        <v>133</v>
      </c>
      <c r="D133" s="138" t="s">
        <v>134</v>
      </c>
      <c r="E133" s="138" t="s">
        <v>63</v>
      </c>
      <c r="F133" s="240" t="s">
        <v>135</v>
      </c>
      <c r="G133" s="240"/>
      <c r="H133" s="240"/>
      <c r="I133" s="240"/>
      <c r="J133" s="138" t="s">
        <v>136</v>
      </c>
      <c r="K133" s="138" t="s">
        <v>137</v>
      </c>
      <c r="L133" s="241" t="s">
        <v>138</v>
      </c>
      <c r="M133" s="241"/>
      <c r="N133" s="240" t="s">
        <v>107</v>
      </c>
      <c r="O133" s="240"/>
      <c r="P133" s="240"/>
      <c r="Q133" s="242"/>
      <c r="R133" s="139"/>
      <c r="T133" s="73" t="s">
        <v>139</v>
      </c>
      <c r="U133" s="74" t="s">
        <v>45</v>
      </c>
      <c r="V133" s="74" t="s">
        <v>140</v>
      </c>
      <c r="W133" s="74" t="s">
        <v>141</v>
      </c>
      <c r="X133" s="74" t="s">
        <v>142</v>
      </c>
      <c r="Y133" s="74" t="s">
        <v>143</v>
      </c>
      <c r="Z133" s="74" t="s">
        <v>144</v>
      </c>
      <c r="AA133" s="75" t="s">
        <v>145</v>
      </c>
    </row>
    <row r="134" spans="2:65" s="1" customFormat="1" ht="29.25" customHeight="1" x14ac:dyDescent="0.35">
      <c r="B134" s="32"/>
      <c r="C134" s="77" t="s">
        <v>104</v>
      </c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226">
        <f>BK134</f>
        <v>0</v>
      </c>
      <c r="O134" s="227"/>
      <c r="P134" s="227"/>
      <c r="Q134" s="227"/>
      <c r="R134" s="34"/>
      <c r="T134" s="76"/>
      <c r="U134" s="48"/>
      <c r="V134" s="48"/>
      <c r="W134" s="140">
        <f>W135+W193+W263+W268</f>
        <v>0</v>
      </c>
      <c r="X134" s="48"/>
      <c r="Y134" s="140">
        <f>Y135+Y193+Y263+Y268</f>
        <v>5.2136000000000002E-2</v>
      </c>
      <c r="Z134" s="48"/>
      <c r="AA134" s="141">
        <f>AA135+AA193+AA263+AA268</f>
        <v>0</v>
      </c>
      <c r="AT134" s="17" t="s">
        <v>80</v>
      </c>
      <c r="AU134" s="17" t="s">
        <v>109</v>
      </c>
      <c r="BK134" s="142">
        <f>BK135+BK193+BK263+BK268</f>
        <v>0</v>
      </c>
    </row>
    <row r="135" spans="2:65" s="9" customFormat="1" ht="37.35" customHeight="1" x14ac:dyDescent="0.35">
      <c r="B135" s="143"/>
      <c r="C135" s="144"/>
      <c r="D135" s="145" t="s">
        <v>110</v>
      </c>
      <c r="E135" s="145"/>
      <c r="F135" s="145"/>
      <c r="G135" s="145"/>
      <c r="H135" s="145"/>
      <c r="I135" s="145"/>
      <c r="J135" s="145"/>
      <c r="K135" s="145"/>
      <c r="L135" s="145"/>
      <c r="M135" s="145"/>
      <c r="N135" s="228">
        <f>BK135</f>
        <v>0</v>
      </c>
      <c r="O135" s="229"/>
      <c r="P135" s="229"/>
      <c r="Q135" s="229"/>
      <c r="R135" s="146"/>
      <c r="T135" s="147"/>
      <c r="U135" s="144"/>
      <c r="V135" s="144"/>
      <c r="W135" s="148">
        <f>W136+W139+W146+W169</f>
        <v>0</v>
      </c>
      <c r="X135" s="144"/>
      <c r="Y135" s="148">
        <f>Y136+Y139+Y146+Y169</f>
        <v>0</v>
      </c>
      <c r="Z135" s="144"/>
      <c r="AA135" s="149">
        <f>AA136+AA139+AA146+AA169</f>
        <v>0</v>
      </c>
      <c r="AR135" s="150" t="s">
        <v>87</v>
      </c>
      <c r="AT135" s="151" t="s">
        <v>80</v>
      </c>
      <c r="AU135" s="151" t="s">
        <v>81</v>
      </c>
      <c r="AY135" s="150" t="s">
        <v>146</v>
      </c>
      <c r="BK135" s="152">
        <f>BK136+BK139+BK146+BK169</f>
        <v>0</v>
      </c>
    </row>
    <row r="136" spans="2:65" s="9" customFormat="1" ht="19.899999999999999" customHeight="1" x14ac:dyDescent="0.3">
      <c r="B136" s="143"/>
      <c r="C136" s="144"/>
      <c r="D136" s="153" t="s">
        <v>111</v>
      </c>
      <c r="E136" s="153"/>
      <c r="F136" s="153"/>
      <c r="G136" s="153"/>
      <c r="H136" s="153"/>
      <c r="I136" s="153"/>
      <c r="J136" s="153"/>
      <c r="K136" s="153"/>
      <c r="L136" s="153"/>
      <c r="M136" s="153"/>
      <c r="N136" s="230">
        <f>BK136</f>
        <v>0</v>
      </c>
      <c r="O136" s="231"/>
      <c r="P136" s="231"/>
      <c r="Q136" s="231"/>
      <c r="R136" s="146"/>
      <c r="T136" s="147"/>
      <c r="U136" s="144"/>
      <c r="V136" s="144"/>
      <c r="W136" s="148">
        <f>SUM(W137:W138)</f>
        <v>0</v>
      </c>
      <c r="X136" s="144"/>
      <c r="Y136" s="148">
        <f>SUM(Y137:Y138)</f>
        <v>0</v>
      </c>
      <c r="Z136" s="144"/>
      <c r="AA136" s="149">
        <f>SUM(AA137:AA138)</f>
        <v>0</v>
      </c>
      <c r="AR136" s="150" t="s">
        <v>87</v>
      </c>
      <c r="AT136" s="151" t="s">
        <v>80</v>
      </c>
      <c r="AU136" s="151" t="s">
        <v>87</v>
      </c>
      <c r="AY136" s="150" t="s">
        <v>146</v>
      </c>
      <c r="BK136" s="152">
        <f>SUM(BK137:BK138)</f>
        <v>0</v>
      </c>
    </row>
    <row r="137" spans="2:65" s="1" customFormat="1" ht="31.5" customHeight="1" x14ac:dyDescent="0.3">
      <c r="B137" s="125"/>
      <c r="C137" s="154" t="s">
        <v>87</v>
      </c>
      <c r="D137" s="154" t="s">
        <v>147</v>
      </c>
      <c r="E137" s="155" t="s">
        <v>148</v>
      </c>
      <c r="F137" s="223" t="s">
        <v>149</v>
      </c>
      <c r="G137" s="223"/>
      <c r="H137" s="223"/>
      <c r="I137" s="223"/>
      <c r="J137" s="156" t="s">
        <v>150</v>
      </c>
      <c r="K137" s="157">
        <v>20.100000000000001</v>
      </c>
      <c r="L137" s="224">
        <v>0</v>
      </c>
      <c r="M137" s="224"/>
      <c r="N137" s="225">
        <f>ROUND(L137*K137,2)</f>
        <v>0</v>
      </c>
      <c r="O137" s="225"/>
      <c r="P137" s="225"/>
      <c r="Q137" s="225"/>
      <c r="R137" s="128"/>
      <c r="T137" s="158" t="s">
        <v>5</v>
      </c>
      <c r="U137" s="41" t="s">
        <v>46</v>
      </c>
      <c r="V137" s="33"/>
      <c r="W137" s="159">
        <f>V137*K137</f>
        <v>0</v>
      </c>
      <c r="X137" s="159">
        <v>0</v>
      </c>
      <c r="Y137" s="159">
        <f>X137*K137</f>
        <v>0</v>
      </c>
      <c r="Z137" s="159">
        <v>0</v>
      </c>
      <c r="AA137" s="160">
        <f>Z137*K137</f>
        <v>0</v>
      </c>
      <c r="AR137" s="17" t="s">
        <v>151</v>
      </c>
      <c r="AT137" s="17" t="s">
        <v>147</v>
      </c>
      <c r="AU137" s="17" t="s">
        <v>102</v>
      </c>
      <c r="AY137" s="17" t="s">
        <v>146</v>
      </c>
      <c r="BE137" s="99">
        <f>IF(U137="základní",N137,0)</f>
        <v>0</v>
      </c>
      <c r="BF137" s="99">
        <f>IF(U137="snížená",N137,0)</f>
        <v>0</v>
      </c>
      <c r="BG137" s="99">
        <f>IF(U137="zákl. přenesená",N137,0)</f>
        <v>0</v>
      </c>
      <c r="BH137" s="99">
        <f>IF(U137="sníž. přenesená",N137,0)</f>
        <v>0</v>
      </c>
      <c r="BI137" s="99">
        <f>IF(U137="nulová",N137,0)</f>
        <v>0</v>
      </c>
      <c r="BJ137" s="17" t="s">
        <v>87</v>
      </c>
      <c r="BK137" s="99">
        <f>ROUND(L137*K137,2)</f>
        <v>0</v>
      </c>
      <c r="BL137" s="17" t="s">
        <v>151</v>
      </c>
      <c r="BM137" s="17" t="s">
        <v>102</v>
      </c>
    </row>
    <row r="138" spans="2:65" s="1" customFormat="1" ht="31.5" customHeight="1" x14ac:dyDescent="0.3">
      <c r="B138" s="125"/>
      <c r="C138" s="154" t="s">
        <v>102</v>
      </c>
      <c r="D138" s="154" t="s">
        <v>147</v>
      </c>
      <c r="E138" s="155" t="s">
        <v>152</v>
      </c>
      <c r="F138" s="223" t="s">
        <v>153</v>
      </c>
      <c r="G138" s="223"/>
      <c r="H138" s="223"/>
      <c r="I138" s="223"/>
      <c r="J138" s="156" t="s">
        <v>150</v>
      </c>
      <c r="K138" s="157">
        <v>20.100000000000001</v>
      </c>
      <c r="L138" s="224">
        <v>0</v>
      </c>
      <c r="M138" s="224"/>
      <c r="N138" s="225">
        <f>ROUND(L138*K138,2)</f>
        <v>0</v>
      </c>
      <c r="O138" s="225"/>
      <c r="P138" s="225"/>
      <c r="Q138" s="225"/>
      <c r="R138" s="128"/>
      <c r="T138" s="158" t="s">
        <v>5</v>
      </c>
      <c r="U138" s="41" t="s">
        <v>46</v>
      </c>
      <c r="V138" s="33"/>
      <c r="W138" s="159">
        <f>V138*K138</f>
        <v>0</v>
      </c>
      <c r="X138" s="159">
        <v>0</v>
      </c>
      <c r="Y138" s="159">
        <f>X138*K138</f>
        <v>0</v>
      </c>
      <c r="Z138" s="159">
        <v>0</v>
      </c>
      <c r="AA138" s="160">
        <f>Z138*K138</f>
        <v>0</v>
      </c>
      <c r="AR138" s="17" t="s">
        <v>151</v>
      </c>
      <c r="AT138" s="17" t="s">
        <v>147</v>
      </c>
      <c r="AU138" s="17" t="s">
        <v>102</v>
      </c>
      <c r="AY138" s="17" t="s">
        <v>146</v>
      </c>
      <c r="BE138" s="99">
        <f>IF(U138="základní",N138,0)</f>
        <v>0</v>
      </c>
      <c r="BF138" s="99">
        <f>IF(U138="snížená",N138,0)</f>
        <v>0</v>
      </c>
      <c r="BG138" s="99">
        <f>IF(U138="zákl. přenesená",N138,0)</f>
        <v>0</v>
      </c>
      <c r="BH138" s="99">
        <f>IF(U138="sníž. přenesená",N138,0)</f>
        <v>0</v>
      </c>
      <c r="BI138" s="99">
        <f>IF(U138="nulová",N138,0)</f>
        <v>0</v>
      </c>
      <c r="BJ138" s="17" t="s">
        <v>87</v>
      </c>
      <c r="BK138" s="99">
        <f>ROUND(L138*K138,2)</f>
        <v>0</v>
      </c>
      <c r="BL138" s="17" t="s">
        <v>151</v>
      </c>
      <c r="BM138" s="17" t="s">
        <v>151</v>
      </c>
    </row>
    <row r="139" spans="2:65" s="9" customFormat="1" ht="29.85" customHeight="1" x14ac:dyDescent="0.3">
      <c r="B139" s="143"/>
      <c r="C139" s="144"/>
      <c r="D139" s="153" t="s">
        <v>112</v>
      </c>
      <c r="E139" s="153"/>
      <c r="F139" s="153"/>
      <c r="G139" s="153"/>
      <c r="H139" s="153"/>
      <c r="I139" s="153"/>
      <c r="J139" s="153"/>
      <c r="K139" s="153"/>
      <c r="L139" s="153"/>
      <c r="M139" s="153"/>
      <c r="N139" s="232">
        <f>BK139</f>
        <v>0</v>
      </c>
      <c r="O139" s="233"/>
      <c r="P139" s="233"/>
      <c r="Q139" s="233"/>
      <c r="R139" s="146"/>
      <c r="T139" s="147"/>
      <c r="U139" s="144"/>
      <c r="V139" s="144"/>
      <c r="W139" s="148">
        <f>SUM(W140:W145)</f>
        <v>0</v>
      </c>
      <c r="X139" s="144"/>
      <c r="Y139" s="148">
        <f>SUM(Y140:Y145)</f>
        <v>0</v>
      </c>
      <c r="Z139" s="144"/>
      <c r="AA139" s="149">
        <f>SUM(AA140:AA145)</f>
        <v>0</v>
      </c>
      <c r="AR139" s="150" t="s">
        <v>87</v>
      </c>
      <c r="AT139" s="151" t="s">
        <v>80</v>
      </c>
      <c r="AU139" s="151" t="s">
        <v>87</v>
      </c>
      <c r="AY139" s="150" t="s">
        <v>146</v>
      </c>
      <c r="BK139" s="152">
        <f>SUM(BK140:BK145)</f>
        <v>0</v>
      </c>
    </row>
    <row r="140" spans="2:65" s="1" customFormat="1" ht="22.5" customHeight="1" x14ac:dyDescent="0.3">
      <c r="B140" s="125"/>
      <c r="C140" s="154" t="s">
        <v>154</v>
      </c>
      <c r="D140" s="154" t="s">
        <v>147</v>
      </c>
      <c r="E140" s="155" t="s">
        <v>155</v>
      </c>
      <c r="F140" s="223" t="s">
        <v>156</v>
      </c>
      <c r="G140" s="223"/>
      <c r="H140" s="223"/>
      <c r="I140" s="223"/>
      <c r="J140" s="156" t="s">
        <v>150</v>
      </c>
      <c r="K140" s="157">
        <v>6.3</v>
      </c>
      <c r="L140" s="224">
        <v>0</v>
      </c>
      <c r="M140" s="224"/>
      <c r="N140" s="225">
        <f t="shared" ref="N140:N145" si="5">ROUND(L140*K140,2)</f>
        <v>0</v>
      </c>
      <c r="O140" s="225"/>
      <c r="P140" s="225"/>
      <c r="Q140" s="225"/>
      <c r="R140" s="128"/>
      <c r="T140" s="158" t="s">
        <v>5</v>
      </c>
      <c r="U140" s="41" t="s">
        <v>46</v>
      </c>
      <c r="V140" s="33"/>
      <c r="W140" s="159">
        <f t="shared" ref="W140:W145" si="6">V140*K140</f>
        <v>0</v>
      </c>
      <c r="X140" s="159">
        <v>0</v>
      </c>
      <c r="Y140" s="159">
        <f t="shared" ref="Y140:Y145" si="7">X140*K140</f>
        <v>0</v>
      </c>
      <c r="Z140" s="159">
        <v>0</v>
      </c>
      <c r="AA140" s="160">
        <f t="shared" ref="AA140:AA145" si="8">Z140*K140</f>
        <v>0</v>
      </c>
      <c r="AR140" s="17" t="s">
        <v>151</v>
      </c>
      <c r="AT140" s="17" t="s">
        <v>147</v>
      </c>
      <c r="AU140" s="17" t="s">
        <v>102</v>
      </c>
      <c r="AY140" s="17" t="s">
        <v>146</v>
      </c>
      <c r="BE140" s="99">
        <f t="shared" ref="BE140:BE145" si="9">IF(U140="základní",N140,0)</f>
        <v>0</v>
      </c>
      <c r="BF140" s="99">
        <f t="shared" ref="BF140:BF145" si="10">IF(U140="snížená",N140,0)</f>
        <v>0</v>
      </c>
      <c r="BG140" s="99">
        <f t="shared" ref="BG140:BG145" si="11">IF(U140="zákl. přenesená",N140,0)</f>
        <v>0</v>
      </c>
      <c r="BH140" s="99">
        <f t="shared" ref="BH140:BH145" si="12">IF(U140="sníž. přenesená",N140,0)</f>
        <v>0</v>
      </c>
      <c r="BI140" s="99">
        <f t="shared" ref="BI140:BI145" si="13">IF(U140="nulová",N140,0)</f>
        <v>0</v>
      </c>
      <c r="BJ140" s="17" t="s">
        <v>87</v>
      </c>
      <c r="BK140" s="99">
        <f t="shared" ref="BK140:BK145" si="14">ROUND(L140*K140,2)</f>
        <v>0</v>
      </c>
      <c r="BL140" s="17" t="s">
        <v>151</v>
      </c>
      <c r="BM140" s="17" t="s">
        <v>157</v>
      </c>
    </row>
    <row r="141" spans="2:65" s="1" customFormat="1" ht="22.5" customHeight="1" x14ac:dyDescent="0.3">
      <c r="B141" s="125"/>
      <c r="C141" s="154" t="s">
        <v>151</v>
      </c>
      <c r="D141" s="154" t="s">
        <v>147</v>
      </c>
      <c r="E141" s="155" t="s">
        <v>158</v>
      </c>
      <c r="F141" s="223" t="s">
        <v>159</v>
      </c>
      <c r="G141" s="223"/>
      <c r="H141" s="223"/>
      <c r="I141" s="223"/>
      <c r="J141" s="156" t="s">
        <v>160</v>
      </c>
      <c r="K141" s="157">
        <v>42</v>
      </c>
      <c r="L141" s="224">
        <v>0</v>
      </c>
      <c r="M141" s="224"/>
      <c r="N141" s="225">
        <f t="shared" si="5"/>
        <v>0</v>
      </c>
      <c r="O141" s="225"/>
      <c r="P141" s="225"/>
      <c r="Q141" s="225"/>
      <c r="R141" s="128"/>
      <c r="T141" s="158" t="s">
        <v>5</v>
      </c>
      <c r="U141" s="41" t="s">
        <v>46</v>
      </c>
      <c r="V141" s="33"/>
      <c r="W141" s="159">
        <f t="shared" si="6"/>
        <v>0</v>
      </c>
      <c r="X141" s="159">
        <v>0</v>
      </c>
      <c r="Y141" s="159">
        <f t="shared" si="7"/>
        <v>0</v>
      </c>
      <c r="Z141" s="159">
        <v>0</v>
      </c>
      <c r="AA141" s="160">
        <f t="shared" si="8"/>
        <v>0</v>
      </c>
      <c r="AR141" s="17" t="s">
        <v>151</v>
      </c>
      <c r="AT141" s="17" t="s">
        <v>147</v>
      </c>
      <c r="AU141" s="17" t="s">
        <v>102</v>
      </c>
      <c r="AY141" s="17" t="s">
        <v>146</v>
      </c>
      <c r="BE141" s="99">
        <f t="shared" si="9"/>
        <v>0</v>
      </c>
      <c r="BF141" s="99">
        <f t="shared" si="10"/>
        <v>0</v>
      </c>
      <c r="BG141" s="99">
        <f t="shared" si="11"/>
        <v>0</v>
      </c>
      <c r="BH141" s="99">
        <f t="shared" si="12"/>
        <v>0</v>
      </c>
      <c r="BI141" s="99">
        <f t="shared" si="13"/>
        <v>0</v>
      </c>
      <c r="BJ141" s="17" t="s">
        <v>87</v>
      </c>
      <c r="BK141" s="99">
        <f t="shared" si="14"/>
        <v>0</v>
      </c>
      <c r="BL141" s="17" t="s">
        <v>151</v>
      </c>
      <c r="BM141" s="17" t="s">
        <v>161</v>
      </c>
    </row>
    <row r="142" spans="2:65" s="1" customFormat="1" ht="22.5" customHeight="1" x14ac:dyDescent="0.3">
      <c r="B142" s="125"/>
      <c r="C142" s="154" t="s">
        <v>162</v>
      </c>
      <c r="D142" s="154" t="s">
        <v>147</v>
      </c>
      <c r="E142" s="155" t="s">
        <v>163</v>
      </c>
      <c r="F142" s="223" t="s">
        <v>164</v>
      </c>
      <c r="G142" s="223"/>
      <c r="H142" s="223"/>
      <c r="I142" s="223"/>
      <c r="J142" s="156" t="s">
        <v>160</v>
      </c>
      <c r="K142" s="157">
        <v>42</v>
      </c>
      <c r="L142" s="224">
        <v>0</v>
      </c>
      <c r="M142" s="224"/>
      <c r="N142" s="225">
        <f t="shared" si="5"/>
        <v>0</v>
      </c>
      <c r="O142" s="225"/>
      <c r="P142" s="225"/>
      <c r="Q142" s="225"/>
      <c r="R142" s="128"/>
      <c r="T142" s="158" t="s">
        <v>5</v>
      </c>
      <c r="U142" s="41" t="s">
        <v>46</v>
      </c>
      <c r="V142" s="33"/>
      <c r="W142" s="159">
        <f t="shared" si="6"/>
        <v>0</v>
      </c>
      <c r="X142" s="159">
        <v>0</v>
      </c>
      <c r="Y142" s="159">
        <f t="shared" si="7"/>
        <v>0</v>
      </c>
      <c r="Z142" s="159">
        <v>0</v>
      </c>
      <c r="AA142" s="160">
        <f t="shared" si="8"/>
        <v>0</v>
      </c>
      <c r="AR142" s="17" t="s">
        <v>151</v>
      </c>
      <c r="AT142" s="17" t="s">
        <v>147</v>
      </c>
      <c r="AU142" s="17" t="s">
        <v>102</v>
      </c>
      <c r="AY142" s="17" t="s">
        <v>146</v>
      </c>
      <c r="BE142" s="99">
        <f t="shared" si="9"/>
        <v>0</v>
      </c>
      <c r="BF142" s="99">
        <f t="shared" si="10"/>
        <v>0</v>
      </c>
      <c r="BG142" s="99">
        <f t="shared" si="11"/>
        <v>0</v>
      </c>
      <c r="BH142" s="99">
        <f t="shared" si="12"/>
        <v>0</v>
      </c>
      <c r="BI142" s="99">
        <f t="shared" si="13"/>
        <v>0</v>
      </c>
      <c r="BJ142" s="17" t="s">
        <v>87</v>
      </c>
      <c r="BK142" s="99">
        <f t="shared" si="14"/>
        <v>0</v>
      </c>
      <c r="BL142" s="17" t="s">
        <v>151</v>
      </c>
      <c r="BM142" s="17" t="s">
        <v>165</v>
      </c>
    </row>
    <row r="143" spans="2:65" s="1" customFormat="1" ht="22.5" customHeight="1" x14ac:dyDescent="0.3">
      <c r="B143" s="125"/>
      <c r="C143" s="154" t="s">
        <v>157</v>
      </c>
      <c r="D143" s="154" t="s">
        <v>147</v>
      </c>
      <c r="E143" s="155" t="s">
        <v>166</v>
      </c>
      <c r="F143" s="223" t="s">
        <v>167</v>
      </c>
      <c r="G143" s="223"/>
      <c r="H143" s="223"/>
      <c r="I143" s="223"/>
      <c r="J143" s="156" t="s">
        <v>168</v>
      </c>
      <c r="K143" s="157">
        <v>0.63</v>
      </c>
      <c r="L143" s="224">
        <v>0</v>
      </c>
      <c r="M143" s="224"/>
      <c r="N143" s="225">
        <f t="shared" si="5"/>
        <v>0</v>
      </c>
      <c r="O143" s="225"/>
      <c r="P143" s="225"/>
      <c r="Q143" s="225"/>
      <c r="R143" s="128"/>
      <c r="T143" s="158" t="s">
        <v>5</v>
      </c>
      <c r="U143" s="41" t="s">
        <v>46</v>
      </c>
      <c r="V143" s="33"/>
      <c r="W143" s="159">
        <f t="shared" si="6"/>
        <v>0</v>
      </c>
      <c r="X143" s="159">
        <v>0</v>
      </c>
      <c r="Y143" s="159">
        <f t="shared" si="7"/>
        <v>0</v>
      </c>
      <c r="Z143" s="159">
        <v>0</v>
      </c>
      <c r="AA143" s="160">
        <f t="shared" si="8"/>
        <v>0</v>
      </c>
      <c r="AR143" s="17" t="s">
        <v>151</v>
      </c>
      <c r="AT143" s="17" t="s">
        <v>147</v>
      </c>
      <c r="AU143" s="17" t="s">
        <v>102</v>
      </c>
      <c r="AY143" s="17" t="s">
        <v>146</v>
      </c>
      <c r="BE143" s="99">
        <f t="shared" si="9"/>
        <v>0</v>
      </c>
      <c r="BF143" s="99">
        <f t="shared" si="10"/>
        <v>0</v>
      </c>
      <c r="BG143" s="99">
        <f t="shared" si="11"/>
        <v>0</v>
      </c>
      <c r="BH143" s="99">
        <f t="shared" si="12"/>
        <v>0</v>
      </c>
      <c r="BI143" s="99">
        <f t="shared" si="13"/>
        <v>0</v>
      </c>
      <c r="BJ143" s="17" t="s">
        <v>87</v>
      </c>
      <c r="BK143" s="99">
        <f t="shared" si="14"/>
        <v>0</v>
      </c>
      <c r="BL143" s="17" t="s">
        <v>151</v>
      </c>
      <c r="BM143" s="17" t="s">
        <v>169</v>
      </c>
    </row>
    <row r="144" spans="2:65" s="1" customFormat="1" ht="31.5" customHeight="1" x14ac:dyDescent="0.3">
      <c r="B144" s="125"/>
      <c r="C144" s="154" t="s">
        <v>170</v>
      </c>
      <c r="D144" s="154" t="s">
        <v>147</v>
      </c>
      <c r="E144" s="155" t="s">
        <v>171</v>
      </c>
      <c r="F144" s="223" t="s">
        <v>172</v>
      </c>
      <c r="G144" s="223"/>
      <c r="H144" s="223"/>
      <c r="I144" s="223"/>
      <c r="J144" s="156" t="s">
        <v>160</v>
      </c>
      <c r="K144" s="157">
        <v>189.88200000000001</v>
      </c>
      <c r="L144" s="224">
        <v>0</v>
      </c>
      <c r="M144" s="224"/>
      <c r="N144" s="225">
        <f t="shared" si="5"/>
        <v>0</v>
      </c>
      <c r="O144" s="225"/>
      <c r="P144" s="225"/>
      <c r="Q144" s="225"/>
      <c r="R144" s="128"/>
      <c r="T144" s="158" t="s">
        <v>5</v>
      </c>
      <c r="U144" s="41" t="s">
        <v>46</v>
      </c>
      <c r="V144" s="33"/>
      <c r="W144" s="159">
        <f t="shared" si="6"/>
        <v>0</v>
      </c>
      <c r="X144" s="159">
        <v>0</v>
      </c>
      <c r="Y144" s="159">
        <f t="shared" si="7"/>
        <v>0</v>
      </c>
      <c r="Z144" s="159">
        <v>0</v>
      </c>
      <c r="AA144" s="160">
        <f t="shared" si="8"/>
        <v>0</v>
      </c>
      <c r="AR144" s="17" t="s">
        <v>151</v>
      </c>
      <c r="AT144" s="17" t="s">
        <v>147</v>
      </c>
      <c r="AU144" s="17" t="s">
        <v>102</v>
      </c>
      <c r="AY144" s="17" t="s">
        <v>146</v>
      </c>
      <c r="BE144" s="99">
        <f t="shared" si="9"/>
        <v>0</v>
      </c>
      <c r="BF144" s="99">
        <f t="shared" si="10"/>
        <v>0</v>
      </c>
      <c r="BG144" s="99">
        <f t="shared" si="11"/>
        <v>0</v>
      </c>
      <c r="BH144" s="99">
        <f t="shared" si="12"/>
        <v>0</v>
      </c>
      <c r="BI144" s="99">
        <f t="shared" si="13"/>
        <v>0</v>
      </c>
      <c r="BJ144" s="17" t="s">
        <v>87</v>
      </c>
      <c r="BK144" s="99">
        <f t="shared" si="14"/>
        <v>0</v>
      </c>
      <c r="BL144" s="17" t="s">
        <v>151</v>
      </c>
      <c r="BM144" s="17" t="s">
        <v>173</v>
      </c>
    </row>
    <row r="145" spans="2:65" s="1" customFormat="1" ht="22.5" customHeight="1" x14ac:dyDescent="0.3">
      <c r="B145" s="125"/>
      <c r="C145" s="154" t="s">
        <v>161</v>
      </c>
      <c r="D145" s="154" t="s">
        <v>147</v>
      </c>
      <c r="E145" s="155" t="s">
        <v>174</v>
      </c>
      <c r="F145" s="223" t="s">
        <v>175</v>
      </c>
      <c r="G145" s="223"/>
      <c r="H145" s="223"/>
      <c r="I145" s="223"/>
      <c r="J145" s="156" t="s">
        <v>160</v>
      </c>
      <c r="K145" s="157">
        <v>69.680000000000007</v>
      </c>
      <c r="L145" s="224">
        <v>0</v>
      </c>
      <c r="M145" s="224"/>
      <c r="N145" s="225">
        <f t="shared" si="5"/>
        <v>0</v>
      </c>
      <c r="O145" s="225"/>
      <c r="P145" s="225"/>
      <c r="Q145" s="225"/>
      <c r="R145" s="128"/>
      <c r="T145" s="158" t="s">
        <v>5</v>
      </c>
      <c r="U145" s="41" t="s">
        <v>46</v>
      </c>
      <c r="V145" s="33"/>
      <c r="W145" s="159">
        <f t="shared" si="6"/>
        <v>0</v>
      </c>
      <c r="X145" s="159">
        <v>0</v>
      </c>
      <c r="Y145" s="159">
        <f t="shared" si="7"/>
        <v>0</v>
      </c>
      <c r="Z145" s="159">
        <v>0</v>
      </c>
      <c r="AA145" s="160">
        <f t="shared" si="8"/>
        <v>0</v>
      </c>
      <c r="AR145" s="17" t="s">
        <v>151</v>
      </c>
      <c r="AT145" s="17" t="s">
        <v>147</v>
      </c>
      <c r="AU145" s="17" t="s">
        <v>102</v>
      </c>
      <c r="AY145" s="17" t="s">
        <v>146</v>
      </c>
      <c r="BE145" s="99">
        <f t="shared" si="9"/>
        <v>0</v>
      </c>
      <c r="BF145" s="99">
        <f t="shared" si="10"/>
        <v>0</v>
      </c>
      <c r="BG145" s="99">
        <f t="shared" si="11"/>
        <v>0</v>
      </c>
      <c r="BH145" s="99">
        <f t="shared" si="12"/>
        <v>0</v>
      </c>
      <c r="BI145" s="99">
        <f t="shared" si="13"/>
        <v>0</v>
      </c>
      <c r="BJ145" s="17" t="s">
        <v>87</v>
      </c>
      <c r="BK145" s="99">
        <f t="shared" si="14"/>
        <v>0</v>
      </c>
      <c r="BL145" s="17" t="s">
        <v>151</v>
      </c>
      <c r="BM145" s="17" t="s">
        <v>176</v>
      </c>
    </row>
    <row r="146" spans="2:65" s="9" customFormat="1" ht="29.85" customHeight="1" x14ac:dyDescent="0.3">
      <c r="B146" s="143"/>
      <c r="C146" s="144"/>
      <c r="D146" s="153" t="s">
        <v>113</v>
      </c>
      <c r="E146" s="153"/>
      <c r="F146" s="153"/>
      <c r="G146" s="153"/>
      <c r="H146" s="153"/>
      <c r="I146" s="153"/>
      <c r="J146" s="153"/>
      <c r="K146" s="153"/>
      <c r="L146" s="153"/>
      <c r="M146" s="153"/>
      <c r="N146" s="232">
        <f>BK146</f>
        <v>0</v>
      </c>
      <c r="O146" s="233"/>
      <c r="P146" s="233"/>
      <c r="Q146" s="233"/>
      <c r="R146" s="146"/>
      <c r="T146" s="147"/>
      <c r="U146" s="144"/>
      <c r="V146" s="144"/>
      <c r="W146" s="148">
        <f>SUM(W147:W168)</f>
        <v>0</v>
      </c>
      <c r="X146" s="144"/>
      <c r="Y146" s="148">
        <f>SUM(Y147:Y168)</f>
        <v>0</v>
      </c>
      <c r="Z146" s="144"/>
      <c r="AA146" s="149">
        <f>SUM(AA147:AA168)</f>
        <v>0</v>
      </c>
      <c r="AR146" s="150" t="s">
        <v>87</v>
      </c>
      <c r="AT146" s="151" t="s">
        <v>80</v>
      </c>
      <c r="AU146" s="151" t="s">
        <v>87</v>
      </c>
      <c r="AY146" s="150" t="s">
        <v>146</v>
      </c>
      <c r="BK146" s="152">
        <f>SUM(BK147:BK168)</f>
        <v>0</v>
      </c>
    </row>
    <row r="147" spans="2:65" s="1" customFormat="1" ht="31.5" customHeight="1" x14ac:dyDescent="0.3">
      <c r="B147" s="125"/>
      <c r="C147" s="154" t="s">
        <v>177</v>
      </c>
      <c r="D147" s="154" t="s">
        <v>147</v>
      </c>
      <c r="E147" s="155" t="s">
        <v>178</v>
      </c>
      <c r="F147" s="223" t="s">
        <v>179</v>
      </c>
      <c r="G147" s="223"/>
      <c r="H147" s="223"/>
      <c r="I147" s="223"/>
      <c r="J147" s="156" t="s">
        <v>160</v>
      </c>
      <c r="K147" s="157">
        <v>29.614000000000001</v>
      </c>
      <c r="L147" s="224">
        <v>0</v>
      </c>
      <c r="M147" s="224"/>
      <c r="N147" s="225">
        <f t="shared" ref="N147:N168" si="15">ROUND(L147*K147,2)</f>
        <v>0</v>
      </c>
      <c r="O147" s="225"/>
      <c r="P147" s="225"/>
      <c r="Q147" s="225"/>
      <c r="R147" s="128"/>
      <c r="T147" s="158" t="s">
        <v>5</v>
      </c>
      <c r="U147" s="41" t="s">
        <v>46</v>
      </c>
      <c r="V147" s="33"/>
      <c r="W147" s="159">
        <f t="shared" ref="W147:W168" si="16">V147*K147</f>
        <v>0</v>
      </c>
      <c r="X147" s="159">
        <v>0</v>
      </c>
      <c r="Y147" s="159">
        <f t="shared" ref="Y147:Y168" si="17">X147*K147</f>
        <v>0</v>
      </c>
      <c r="Z147" s="159">
        <v>0</v>
      </c>
      <c r="AA147" s="160">
        <f t="shared" ref="AA147:AA168" si="18">Z147*K147</f>
        <v>0</v>
      </c>
      <c r="AR147" s="17" t="s">
        <v>151</v>
      </c>
      <c r="AT147" s="17" t="s">
        <v>147</v>
      </c>
      <c r="AU147" s="17" t="s">
        <v>102</v>
      </c>
      <c r="AY147" s="17" t="s">
        <v>146</v>
      </c>
      <c r="BE147" s="99">
        <f t="shared" ref="BE147:BE168" si="19">IF(U147="základní",N147,0)</f>
        <v>0</v>
      </c>
      <c r="BF147" s="99">
        <f t="shared" ref="BF147:BF168" si="20">IF(U147="snížená",N147,0)</f>
        <v>0</v>
      </c>
      <c r="BG147" s="99">
        <f t="shared" ref="BG147:BG168" si="21">IF(U147="zákl. přenesená",N147,0)</f>
        <v>0</v>
      </c>
      <c r="BH147" s="99">
        <f t="shared" ref="BH147:BH168" si="22">IF(U147="sníž. přenesená",N147,0)</f>
        <v>0</v>
      </c>
      <c r="BI147" s="99">
        <f t="shared" ref="BI147:BI168" si="23">IF(U147="nulová",N147,0)</f>
        <v>0</v>
      </c>
      <c r="BJ147" s="17" t="s">
        <v>87</v>
      </c>
      <c r="BK147" s="99">
        <f t="shared" ref="BK147:BK168" si="24">ROUND(L147*K147,2)</f>
        <v>0</v>
      </c>
      <c r="BL147" s="17" t="s">
        <v>151</v>
      </c>
      <c r="BM147" s="17" t="s">
        <v>180</v>
      </c>
    </row>
    <row r="148" spans="2:65" s="1" customFormat="1" ht="31.5" customHeight="1" x14ac:dyDescent="0.3">
      <c r="B148" s="125"/>
      <c r="C148" s="154" t="s">
        <v>165</v>
      </c>
      <c r="D148" s="154" t="s">
        <v>147</v>
      </c>
      <c r="E148" s="155" t="s">
        <v>181</v>
      </c>
      <c r="F148" s="223" t="s">
        <v>182</v>
      </c>
      <c r="G148" s="223"/>
      <c r="H148" s="223"/>
      <c r="I148" s="223"/>
      <c r="J148" s="156" t="s">
        <v>160</v>
      </c>
      <c r="K148" s="157">
        <v>29.614000000000001</v>
      </c>
      <c r="L148" s="224">
        <v>0</v>
      </c>
      <c r="M148" s="224"/>
      <c r="N148" s="225">
        <f t="shared" si="15"/>
        <v>0</v>
      </c>
      <c r="O148" s="225"/>
      <c r="P148" s="225"/>
      <c r="Q148" s="225"/>
      <c r="R148" s="128"/>
      <c r="T148" s="158" t="s">
        <v>5</v>
      </c>
      <c r="U148" s="41" t="s">
        <v>46</v>
      </c>
      <c r="V148" s="33"/>
      <c r="W148" s="159">
        <f t="shared" si="16"/>
        <v>0</v>
      </c>
      <c r="X148" s="159">
        <v>0</v>
      </c>
      <c r="Y148" s="159">
        <f t="shared" si="17"/>
        <v>0</v>
      </c>
      <c r="Z148" s="159">
        <v>0</v>
      </c>
      <c r="AA148" s="160">
        <f t="shared" si="18"/>
        <v>0</v>
      </c>
      <c r="AR148" s="17" t="s">
        <v>151</v>
      </c>
      <c r="AT148" s="17" t="s">
        <v>147</v>
      </c>
      <c r="AU148" s="17" t="s">
        <v>102</v>
      </c>
      <c r="AY148" s="17" t="s">
        <v>146</v>
      </c>
      <c r="BE148" s="99">
        <f t="shared" si="19"/>
        <v>0</v>
      </c>
      <c r="BF148" s="99">
        <f t="shared" si="20"/>
        <v>0</v>
      </c>
      <c r="BG148" s="99">
        <f t="shared" si="21"/>
        <v>0</v>
      </c>
      <c r="BH148" s="99">
        <f t="shared" si="22"/>
        <v>0</v>
      </c>
      <c r="BI148" s="99">
        <f t="shared" si="23"/>
        <v>0</v>
      </c>
      <c r="BJ148" s="17" t="s">
        <v>87</v>
      </c>
      <c r="BK148" s="99">
        <f t="shared" si="24"/>
        <v>0</v>
      </c>
      <c r="BL148" s="17" t="s">
        <v>151</v>
      </c>
      <c r="BM148" s="17" t="s">
        <v>183</v>
      </c>
    </row>
    <row r="149" spans="2:65" s="1" customFormat="1" ht="22.5" customHeight="1" x14ac:dyDescent="0.3">
      <c r="B149" s="125"/>
      <c r="C149" s="154" t="s">
        <v>184</v>
      </c>
      <c r="D149" s="154" t="s">
        <v>147</v>
      </c>
      <c r="E149" s="155" t="s">
        <v>185</v>
      </c>
      <c r="F149" s="223" t="s">
        <v>186</v>
      </c>
      <c r="G149" s="223"/>
      <c r="H149" s="223"/>
      <c r="I149" s="223"/>
      <c r="J149" s="156" t="s">
        <v>187</v>
      </c>
      <c r="K149" s="157">
        <v>174.2</v>
      </c>
      <c r="L149" s="224">
        <v>0</v>
      </c>
      <c r="M149" s="224"/>
      <c r="N149" s="225">
        <f t="shared" si="15"/>
        <v>0</v>
      </c>
      <c r="O149" s="225"/>
      <c r="P149" s="225"/>
      <c r="Q149" s="225"/>
      <c r="R149" s="128"/>
      <c r="T149" s="158" t="s">
        <v>5</v>
      </c>
      <c r="U149" s="41" t="s">
        <v>46</v>
      </c>
      <c r="V149" s="33"/>
      <c r="W149" s="159">
        <f t="shared" si="16"/>
        <v>0</v>
      </c>
      <c r="X149" s="159">
        <v>0</v>
      </c>
      <c r="Y149" s="159">
        <f t="shared" si="17"/>
        <v>0</v>
      </c>
      <c r="Z149" s="159">
        <v>0</v>
      </c>
      <c r="AA149" s="160">
        <f t="shared" si="18"/>
        <v>0</v>
      </c>
      <c r="AR149" s="17" t="s">
        <v>151</v>
      </c>
      <c r="AT149" s="17" t="s">
        <v>147</v>
      </c>
      <c r="AU149" s="17" t="s">
        <v>102</v>
      </c>
      <c r="AY149" s="17" t="s">
        <v>146</v>
      </c>
      <c r="BE149" s="99">
        <f t="shared" si="19"/>
        <v>0</v>
      </c>
      <c r="BF149" s="99">
        <f t="shared" si="20"/>
        <v>0</v>
      </c>
      <c r="BG149" s="99">
        <f t="shared" si="21"/>
        <v>0</v>
      </c>
      <c r="BH149" s="99">
        <f t="shared" si="22"/>
        <v>0</v>
      </c>
      <c r="BI149" s="99">
        <f t="shared" si="23"/>
        <v>0</v>
      </c>
      <c r="BJ149" s="17" t="s">
        <v>87</v>
      </c>
      <c r="BK149" s="99">
        <f t="shared" si="24"/>
        <v>0</v>
      </c>
      <c r="BL149" s="17" t="s">
        <v>151</v>
      </c>
      <c r="BM149" s="17" t="s">
        <v>188</v>
      </c>
    </row>
    <row r="150" spans="2:65" s="1" customFormat="1" ht="22.5" customHeight="1" x14ac:dyDescent="0.3">
      <c r="B150" s="125"/>
      <c r="C150" s="154" t="s">
        <v>169</v>
      </c>
      <c r="D150" s="154" t="s">
        <v>147</v>
      </c>
      <c r="E150" s="155" t="s">
        <v>189</v>
      </c>
      <c r="F150" s="223" t="s">
        <v>190</v>
      </c>
      <c r="G150" s="223"/>
      <c r="H150" s="223"/>
      <c r="I150" s="223"/>
      <c r="J150" s="156" t="s">
        <v>160</v>
      </c>
      <c r="K150" s="157">
        <v>632.94000000000005</v>
      </c>
      <c r="L150" s="224">
        <v>0</v>
      </c>
      <c r="M150" s="224"/>
      <c r="N150" s="225">
        <f t="shared" si="15"/>
        <v>0</v>
      </c>
      <c r="O150" s="225"/>
      <c r="P150" s="225"/>
      <c r="Q150" s="225"/>
      <c r="R150" s="128"/>
      <c r="T150" s="158" t="s">
        <v>5</v>
      </c>
      <c r="U150" s="41" t="s">
        <v>46</v>
      </c>
      <c r="V150" s="33"/>
      <c r="W150" s="159">
        <f t="shared" si="16"/>
        <v>0</v>
      </c>
      <c r="X150" s="159">
        <v>0</v>
      </c>
      <c r="Y150" s="159">
        <f t="shared" si="17"/>
        <v>0</v>
      </c>
      <c r="Z150" s="159">
        <v>0</v>
      </c>
      <c r="AA150" s="160">
        <f t="shared" si="18"/>
        <v>0</v>
      </c>
      <c r="AR150" s="17" t="s">
        <v>151</v>
      </c>
      <c r="AT150" s="17" t="s">
        <v>147</v>
      </c>
      <c r="AU150" s="17" t="s">
        <v>102</v>
      </c>
      <c r="AY150" s="17" t="s">
        <v>146</v>
      </c>
      <c r="BE150" s="99">
        <f t="shared" si="19"/>
        <v>0</v>
      </c>
      <c r="BF150" s="99">
        <f t="shared" si="20"/>
        <v>0</v>
      </c>
      <c r="BG150" s="99">
        <f t="shared" si="21"/>
        <v>0</v>
      </c>
      <c r="BH150" s="99">
        <f t="shared" si="22"/>
        <v>0</v>
      </c>
      <c r="BI150" s="99">
        <f t="shared" si="23"/>
        <v>0</v>
      </c>
      <c r="BJ150" s="17" t="s">
        <v>87</v>
      </c>
      <c r="BK150" s="99">
        <f t="shared" si="24"/>
        <v>0</v>
      </c>
      <c r="BL150" s="17" t="s">
        <v>151</v>
      </c>
      <c r="BM150" s="17" t="s">
        <v>191</v>
      </c>
    </row>
    <row r="151" spans="2:65" s="1" customFormat="1" ht="31.5" customHeight="1" x14ac:dyDescent="0.3">
      <c r="B151" s="125"/>
      <c r="C151" s="154" t="s">
        <v>192</v>
      </c>
      <c r="D151" s="154" t="s">
        <v>147</v>
      </c>
      <c r="E151" s="155" t="s">
        <v>193</v>
      </c>
      <c r="F151" s="223" t="s">
        <v>194</v>
      </c>
      <c r="G151" s="223"/>
      <c r="H151" s="223"/>
      <c r="I151" s="223"/>
      <c r="J151" s="156" t="s">
        <v>187</v>
      </c>
      <c r="K151" s="157">
        <v>80.400000000000006</v>
      </c>
      <c r="L151" s="224">
        <v>0</v>
      </c>
      <c r="M151" s="224"/>
      <c r="N151" s="225">
        <f t="shared" si="15"/>
        <v>0</v>
      </c>
      <c r="O151" s="225"/>
      <c r="P151" s="225"/>
      <c r="Q151" s="225"/>
      <c r="R151" s="128"/>
      <c r="T151" s="158" t="s">
        <v>5</v>
      </c>
      <c r="U151" s="41" t="s">
        <v>46</v>
      </c>
      <c r="V151" s="33"/>
      <c r="W151" s="159">
        <f t="shared" si="16"/>
        <v>0</v>
      </c>
      <c r="X151" s="159">
        <v>0</v>
      </c>
      <c r="Y151" s="159">
        <f t="shared" si="17"/>
        <v>0</v>
      </c>
      <c r="Z151" s="159">
        <v>0</v>
      </c>
      <c r="AA151" s="160">
        <f t="shared" si="18"/>
        <v>0</v>
      </c>
      <c r="AR151" s="17" t="s">
        <v>151</v>
      </c>
      <c r="AT151" s="17" t="s">
        <v>147</v>
      </c>
      <c r="AU151" s="17" t="s">
        <v>102</v>
      </c>
      <c r="AY151" s="17" t="s">
        <v>146</v>
      </c>
      <c r="BE151" s="99">
        <f t="shared" si="19"/>
        <v>0</v>
      </c>
      <c r="BF151" s="99">
        <f t="shared" si="20"/>
        <v>0</v>
      </c>
      <c r="BG151" s="99">
        <f t="shared" si="21"/>
        <v>0</v>
      </c>
      <c r="BH151" s="99">
        <f t="shared" si="22"/>
        <v>0</v>
      </c>
      <c r="BI151" s="99">
        <f t="shared" si="23"/>
        <v>0</v>
      </c>
      <c r="BJ151" s="17" t="s">
        <v>87</v>
      </c>
      <c r="BK151" s="99">
        <f t="shared" si="24"/>
        <v>0</v>
      </c>
      <c r="BL151" s="17" t="s">
        <v>151</v>
      </c>
      <c r="BM151" s="17" t="s">
        <v>195</v>
      </c>
    </row>
    <row r="152" spans="2:65" s="1" customFormat="1" ht="31.5" customHeight="1" x14ac:dyDescent="0.3">
      <c r="B152" s="125"/>
      <c r="C152" s="154" t="s">
        <v>173</v>
      </c>
      <c r="D152" s="154" t="s">
        <v>147</v>
      </c>
      <c r="E152" s="155" t="s">
        <v>196</v>
      </c>
      <c r="F152" s="223" t="s">
        <v>197</v>
      </c>
      <c r="G152" s="223"/>
      <c r="H152" s="223"/>
      <c r="I152" s="223"/>
      <c r="J152" s="156" t="s">
        <v>187</v>
      </c>
      <c r="K152" s="157">
        <v>348.4</v>
      </c>
      <c r="L152" s="224">
        <v>0</v>
      </c>
      <c r="M152" s="224"/>
      <c r="N152" s="225">
        <f t="shared" si="15"/>
        <v>0</v>
      </c>
      <c r="O152" s="225"/>
      <c r="P152" s="225"/>
      <c r="Q152" s="225"/>
      <c r="R152" s="128"/>
      <c r="T152" s="158" t="s">
        <v>5</v>
      </c>
      <c r="U152" s="41" t="s">
        <v>46</v>
      </c>
      <c r="V152" s="33"/>
      <c r="W152" s="159">
        <f t="shared" si="16"/>
        <v>0</v>
      </c>
      <c r="X152" s="159">
        <v>0</v>
      </c>
      <c r="Y152" s="159">
        <f t="shared" si="17"/>
        <v>0</v>
      </c>
      <c r="Z152" s="159">
        <v>0</v>
      </c>
      <c r="AA152" s="160">
        <f t="shared" si="18"/>
        <v>0</v>
      </c>
      <c r="AR152" s="17" t="s">
        <v>151</v>
      </c>
      <c r="AT152" s="17" t="s">
        <v>147</v>
      </c>
      <c r="AU152" s="17" t="s">
        <v>102</v>
      </c>
      <c r="AY152" s="17" t="s">
        <v>146</v>
      </c>
      <c r="BE152" s="99">
        <f t="shared" si="19"/>
        <v>0</v>
      </c>
      <c r="BF152" s="99">
        <f t="shared" si="20"/>
        <v>0</v>
      </c>
      <c r="BG152" s="99">
        <f t="shared" si="21"/>
        <v>0</v>
      </c>
      <c r="BH152" s="99">
        <f t="shared" si="22"/>
        <v>0</v>
      </c>
      <c r="BI152" s="99">
        <f t="shared" si="23"/>
        <v>0</v>
      </c>
      <c r="BJ152" s="17" t="s">
        <v>87</v>
      </c>
      <c r="BK152" s="99">
        <f t="shared" si="24"/>
        <v>0</v>
      </c>
      <c r="BL152" s="17" t="s">
        <v>151</v>
      </c>
      <c r="BM152" s="17" t="s">
        <v>198</v>
      </c>
    </row>
    <row r="153" spans="2:65" s="1" customFormat="1" ht="22.5" customHeight="1" x14ac:dyDescent="0.3">
      <c r="B153" s="125"/>
      <c r="C153" s="161" t="s">
        <v>11</v>
      </c>
      <c r="D153" s="161" t="s">
        <v>199</v>
      </c>
      <c r="E153" s="162" t="s">
        <v>200</v>
      </c>
      <c r="F153" s="234" t="s">
        <v>201</v>
      </c>
      <c r="G153" s="234"/>
      <c r="H153" s="234"/>
      <c r="I153" s="234"/>
      <c r="J153" s="163" t="s">
        <v>187</v>
      </c>
      <c r="K153" s="164">
        <v>365.82</v>
      </c>
      <c r="L153" s="235">
        <v>0</v>
      </c>
      <c r="M153" s="235"/>
      <c r="N153" s="236">
        <f t="shared" si="15"/>
        <v>0</v>
      </c>
      <c r="O153" s="225"/>
      <c r="P153" s="225"/>
      <c r="Q153" s="225"/>
      <c r="R153" s="128"/>
      <c r="T153" s="158" t="s">
        <v>5</v>
      </c>
      <c r="U153" s="41" t="s">
        <v>46</v>
      </c>
      <c r="V153" s="33"/>
      <c r="W153" s="159">
        <f t="shared" si="16"/>
        <v>0</v>
      </c>
      <c r="X153" s="159">
        <v>0</v>
      </c>
      <c r="Y153" s="159">
        <f t="shared" si="17"/>
        <v>0</v>
      </c>
      <c r="Z153" s="159">
        <v>0</v>
      </c>
      <c r="AA153" s="160">
        <f t="shared" si="18"/>
        <v>0</v>
      </c>
      <c r="AR153" s="17" t="s">
        <v>161</v>
      </c>
      <c r="AT153" s="17" t="s">
        <v>199</v>
      </c>
      <c r="AU153" s="17" t="s">
        <v>102</v>
      </c>
      <c r="AY153" s="17" t="s">
        <v>146</v>
      </c>
      <c r="BE153" s="99">
        <f t="shared" si="19"/>
        <v>0</v>
      </c>
      <c r="BF153" s="99">
        <f t="shared" si="20"/>
        <v>0</v>
      </c>
      <c r="BG153" s="99">
        <f t="shared" si="21"/>
        <v>0</v>
      </c>
      <c r="BH153" s="99">
        <f t="shared" si="22"/>
        <v>0</v>
      </c>
      <c r="BI153" s="99">
        <f t="shared" si="23"/>
        <v>0</v>
      </c>
      <c r="BJ153" s="17" t="s">
        <v>87</v>
      </c>
      <c r="BK153" s="99">
        <f t="shared" si="24"/>
        <v>0</v>
      </c>
      <c r="BL153" s="17" t="s">
        <v>151</v>
      </c>
      <c r="BM153" s="17" t="s">
        <v>202</v>
      </c>
    </row>
    <row r="154" spans="2:65" s="1" customFormat="1" ht="31.5" customHeight="1" x14ac:dyDescent="0.3">
      <c r="B154" s="125"/>
      <c r="C154" s="154" t="s">
        <v>176</v>
      </c>
      <c r="D154" s="154" t="s">
        <v>147</v>
      </c>
      <c r="E154" s="155" t="s">
        <v>203</v>
      </c>
      <c r="F154" s="223" t="s">
        <v>204</v>
      </c>
      <c r="G154" s="223"/>
      <c r="H154" s="223"/>
      <c r="I154" s="223"/>
      <c r="J154" s="156" t="s">
        <v>160</v>
      </c>
      <c r="K154" s="157">
        <v>88.44</v>
      </c>
      <c r="L154" s="224">
        <v>0</v>
      </c>
      <c r="M154" s="224"/>
      <c r="N154" s="225">
        <f t="shared" si="15"/>
        <v>0</v>
      </c>
      <c r="O154" s="225"/>
      <c r="P154" s="225"/>
      <c r="Q154" s="225"/>
      <c r="R154" s="128"/>
      <c r="T154" s="158" t="s">
        <v>5</v>
      </c>
      <c r="U154" s="41" t="s">
        <v>46</v>
      </c>
      <c r="V154" s="33"/>
      <c r="W154" s="159">
        <f t="shared" si="16"/>
        <v>0</v>
      </c>
      <c r="X154" s="159">
        <v>0</v>
      </c>
      <c r="Y154" s="159">
        <f t="shared" si="17"/>
        <v>0</v>
      </c>
      <c r="Z154" s="159">
        <v>0</v>
      </c>
      <c r="AA154" s="160">
        <f t="shared" si="18"/>
        <v>0</v>
      </c>
      <c r="AR154" s="17" t="s">
        <v>151</v>
      </c>
      <c r="AT154" s="17" t="s">
        <v>147</v>
      </c>
      <c r="AU154" s="17" t="s">
        <v>102</v>
      </c>
      <c r="AY154" s="17" t="s">
        <v>146</v>
      </c>
      <c r="BE154" s="99">
        <f t="shared" si="19"/>
        <v>0</v>
      </c>
      <c r="BF154" s="99">
        <f t="shared" si="20"/>
        <v>0</v>
      </c>
      <c r="BG154" s="99">
        <f t="shared" si="21"/>
        <v>0</v>
      </c>
      <c r="BH154" s="99">
        <f t="shared" si="22"/>
        <v>0</v>
      </c>
      <c r="BI154" s="99">
        <f t="shared" si="23"/>
        <v>0</v>
      </c>
      <c r="BJ154" s="17" t="s">
        <v>87</v>
      </c>
      <c r="BK154" s="99">
        <f t="shared" si="24"/>
        <v>0</v>
      </c>
      <c r="BL154" s="17" t="s">
        <v>151</v>
      </c>
      <c r="BM154" s="17" t="s">
        <v>205</v>
      </c>
    </row>
    <row r="155" spans="2:65" s="1" customFormat="1" ht="31.5" customHeight="1" x14ac:dyDescent="0.3">
      <c r="B155" s="125"/>
      <c r="C155" s="161" t="s">
        <v>206</v>
      </c>
      <c r="D155" s="161" t="s">
        <v>199</v>
      </c>
      <c r="E155" s="162" t="s">
        <v>207</v>
      </c>
      <c r="F155" s="234" t="s">
        <v>208</v>
      </c>
      <c r="G155" s="234"/>
      <c r="H155" s="234"/>
      <c r="I155" s="234"/>
      <c r="J155" s="163" t="s">
        <v>160</v>
      </c>
      <c r="K155" s="164">
        <v>90.209000000000003</v>
      </c>
      <c r="L155" s="235">
        <v>0</v>
      </c>
      <c r="M155" s="235"/>
      <c r="N155" s="236">
        <f t="shared" si="15"/>
        <v>0</v>
      </c>
      <c r="O155" s="225"/>
      <c r="P155" s="225"/>
      <c r="Q155" s="225"/>
      <c r="R155" s="128"/>
      <c r="T155" s="158" t="s">
        <v>5</v>
      </c>
      <c r="U155" s="41" t="s">
        <v>46</v>
      </c>
      <c r="V155" s="33"/>
      <c r="W155" s="159">
        <f t="shared" si="16"/>
        <v>0</v>
      </c>
      <c r="X155" s="159">
        <v>0</v>
      </c>
      <c r="Y155" s="159">
        <f t="shared" si="17"/>
        <v>0</v>
      </c>
      <c r="Z155" s="159">
        <v>0</v>
      </c>
      <c r="AA155" s="160">
        <f t="shared" si="18"/>
        <v>0</v>
      </c>
      <c r="AR155" s="17" t="s">
        <v>161</v>
      </c>
      <c r="AT155" s="17" t="s">
        <v>199</v>
      </c>
      <c r="AU155" s="17" t="s">
        <v>102</v>
      </c>
      <c r="AY155" s="17" t="s">
        <v>146</v>
      </c>
      <c r="BE155" s="99">
        <f t="shared" si="19"/>
        <v>0</v>
      </c>
      <c r="BF155" s="99">
        <f t="shared" si="20"/>
        <v>0</v>
      </c>
      <c r="BG155" s="99">
        <f t="shared" si="21"/>
        <v>0</v>
      </c>
      <c r="BH155" s="99">
        <f t="shared" si="22"/>
        <v>0</v>
      </c>
      <c r="BI155" s="99">
        <f t="shared" si="23"/>
        <v>0</v>
      </c>
      <c r="BJ155" s="17" t="s">
        <v>87</v>
      </c>
      <c r="BK155" s="99">
        <f t="shared" si="24"/>
        <v>0</v>
      </c>
      <c r="BL155" s="17" t="s">
        <v>151</v>
      </c>
      <c r="BM155" s="17" t="s">
        <v>209</v>
      </c>
    </row>
    <row r="156" spans="2:65" s="1" customFormat="1" ht="31.5" customHeight="1" x14ac:dyDescent="0.3">
      <c r="B156" s="125"/>
      <c r="C156" s="154" t="s">
        <v>180</v>
      </c>
      <c r="D156" s="154" t="s">
        <v>147</v>
      </c>
      <c r="E156" s="155" t="s">
        <v>210</v>
      </c>
      <c r="F156" s="223" t="s">
        <v>211</v>
      </c>
      <c r="G156" s="223"/>
      <c r="H156" s="223"/>
      <c r="I156" s="223"/>
      <c r="J156" s="156" t="s">
        <v>160</v>
      </c>
      <c r="K156" s="157">
        <v>552.54</v>
      </c>
      <c r="L156" s="224">
        <v>0</v>
      </c>
      <c r="M156" s="224"/>
      <c r="N156" s="225">
        <f t="shared" si="15"/>
        <v>0</v>
      </c>
      <c r="O156" s="225"/>
      <c r="P156" s="225"/>
      <c r="Q156" s="225"/>
      <c r="R156" s="128"/>
      <c r="T156" s="158" t="s">
        <v>5</v>
      </c>
      <c r="U156" s="41" t="s">
        <v>46</v>
      </c>
      <c r="V156" s="33"/>
      <c r="W156" s="159">
        <f t="shared" si="16"/>
        <v>0</v>
      </c>
      <c r="X156" s="159">
        <v>0</v>
      </c>
      <c r="Y156" s="159">
        <f t="shared" si="17"/>
        <v>0</v>
      </c>
      <c r="Z156" s="159">
        <v>0</v>
      </c>
      <c r="AA156" s="160">
        <f t="shared" si="18"/>
        <v>0</v>
      </c>
      <c r="AR156" s="17" t="s">
        <v>151</v>
      </c>
      <c r="AT156" s="17" t="s">
        <v>147</v>
      </c>
      <c r="AU156" s="17" t="s">
        <v>102</v>
      </c>
      <c r="AY156" s="17" t="s">
        <v>146</v>
      </c>
      <c r="BE156" s="99">
        <f t="shared" si="19"/>
        <v>0</v>
      </c>
      <c r="BF156" s="99">
        <f t="shared" si="20"/>
        <v>0</v>
      </c>
      <c r="BG156" s="99">
        <f t="shared" si="21"/>
        <v>0</v>
      </c>
      <c r="BH156" s="99">
        <f t="shared" si="22"/>
        <v>0</v>
      </c>
      <c r="BI156" s="99">
        <f t="shared" si="23"/>
        <v>0</v>
      </c>
      <c r="BJ156" s="17" t="s">
        <v>87</v>
      </c>
      <c r="BK156" s="99">
        <f t="shared" si="24"/>
        <v>0</v>
      </c>
      <c r="BL156" s="17" t="s">
        <v>151</v>
      </c>
      <c r="BM156" s="17" t="s">
        <v>212</v>
      </c>
    </row>
    <row r="157" spans="2:65" s="1" customFormat="1" ht="31.5" customHeight="1" x14ac:dyDescent="0.3">
      <c r="B157" s="125"/>
      <c r="C157" s="161" t="s">
        <v>213</v>
      </c>
      <c r="D157" s="161" t="s">
        <v>199</v>
      </c>
      <c r="E157" s="162" t="s">
        <v>214</v>
      </c>
      <c r="F157" s="234" t="s">
        <v>215</v>
      </c>
      <c r="G157" s="234"/>
      <c r="H157" s="234"/>
      <c r="I157" s="234"/>
      <c r="J157" s="163" t="s">
        <v>160</v>
      </c>
      <c r="K157" s="164">
        <v>563.59100000000001</v>
      </c>
      <c r="L157" s="235">
        <v>0</v>
      </c>
      <c r="M157" s="235"/>
      <c r="N157" s="236">
        <f t="shared" si="15"/>
        <v>0</v>
      </c>
      <c r="O157" s="225"/>
      <c r="P157" s="225"/>
      <c r="Q157" s="225"/>
      <c r="R157" s="128"/>
      <c r="T157" s="158" t="s">
        <v>5</v>
      </c>
      <c r="U157" s="41" t="s">
        <v>46</v>
      </c>
      <c r="V157" s="33"/>
      <c r="W157" s="159">
        <f t="shared" si="16"/>
        <v>0</v>
      </c>
      <c r="X157" s="159">
        <v>0</v>
      </c>
      <c r="Y157" s="159">
        <f t="shared" si="17"/>
        <v>0</v>
      </c>
      <c r="Z157" s="159">
        <v>0</v>
      </c>
      <c r="AA157" s="160">
        <f t="shared" si="18"/>
        <v>0</v>
      </c>
      <c r="AR157" s="17" t="s">
        <v>161</v>
      </c>
      <c r="AT157" s="17" t="s">
        <v>199</v>
      </c>
      <c r="AU157" s="17" t="s">
        <v>102</v>
      </c>
      <c r="AY157" s="17" t="s">
        <v>146</v>
      </c>
      <c r="BE157" s="99">
        <f t="shared" si="19"/>
        <v>0</v>
      </c>
      <c r="BF157" s="99">
        <f t="shared" si="20"/>
        <v>0</v>
      </c>
      <c r="BG157" s="99">
        <f t="shared" si="21"/>
        <v>0</v>
      </c>
      <c r="BH157" s="99">
        <f t="shared" si="22"/>
        <v>0</v>
      </c>
      <c r="BI157" s="99">
        <f t="shared" si="23"/>
        <v>0</v>
      </c>
      <c r="BJ157" s="17" t="s">
        <v>87</v>
      </c>
      <c r="BK157" s="99">
        <f t="shared" si="24"/>
        <v>0</v>
      </c>
      <c r="BL157" s="17" t="s">
        <v>151</v>
      </c>
      <c r="BM157" s="17" t="s">
        <v>216</v>
      </c>
    </row>
    <row r="158" spans="2:65" s="1" customFormat="1" ht="31.5" customHeight="1" x14ac:dyDescent="0.3">
      <c r="B158" s="125"/>
      <c r="C158" s="154" t="s">
        <v>183</v>
      </c>
      <c r="D158" s="154" t="s">
        <v>147</v>
      </c>
      <c r="E158" s="155" t="s">
        <v>217</v>
      </c>
      <c r="F158" s="223" t="s">
        <v>218</v>
      </c>
      <c r="G158" s="223"/>
      <c r="H158" s="223"/>
      <c r="I158" s="223"/>
      <c r="J158" s="156" t="s">
        <v>187</v>
      </c>
      <c r="K158" s="157">
        <v>174.2</v>
      </c>
      <c r="L158" s="224">
        <v>0</v>
      </c>
      <c r="M158" s="224"/>
      <c r="N158" s="225">
        <f t="shared" si="15"/>
        <v>0</v>
      </c>
      <c r="O158" s="225"/>
      <c r="P158" s="225"/>
      <c r="Q158" s="225"/>
      <c r="R158" s="128"/>
      <c r="T158" s="158" t="s">
        <v>5</v>
      </c>
      <c r="U158" s="41" t="s">
        <v>46</v>
      </c>
      <c r="V158" s="33"/>
      <c r="W158" s="159">
        <f t="shared" si="16"/>
        <v>0</v>
      </c>
      <c r="X158" s="159">
        <v>0</v>
      </c>
      <c r="Y158" s="159">
        <f t="shared" si="17"/>
        <v>0</v>
      </c>
      <c r="Z158" s="159">
        <v>0</v>
      </c>
      <c r="AA158" s="160">
        <f t="shared" si="18"/>
        <v>0</v>
      </c>
      <c r="AR158" s="17" t="s">
        <v>151</v>
      </c>
      <c r="AT158" s="17" t="s">
        <v>147</v>
      </c>
      <c r="AU158" s="17" t="s">
        <v>102</v>
      </c>
      <c r="AY158" s="17" t="s">
        <v>146</v>
      </c>
      <c r="BE158" s="99">
        <f t="shared" si="19"/>
        <v>0</v>
      </c>
      <c r="BF158" s="99">
        <f t="shared" si="20"/>
        <v>0</v>
      </c>
      <c r="BG158" s="99">
        <f t="shared" si="21"/>
        <v>0</v>
      </c>
      <c r="BH158" s="99">
        <f t="shared" si="22"/>
        <v>0</v>
      </c>
      <c r="BI158" s="99">
        <f t="shared" si="23"/>
        <v>0</v>
      </c>
      <c r="BJ158" s="17" t="s">
        <v>87</v>
      </c>
      <c r="BK158" s="99">
        <f t="shared" si="24"/>
        <v>0</v>
      </c>
      <c r="BL158" s="17" t="s">
        <v>151</v>
      </c>
      <c r="BM158" s="17" t="s">
        <v>219</v>
      </c>
    </row>
    <row r="159" spans="2:65" s="1" customFormat="1" ht="31.5" customHeight="1" x14ac:dyDescent="0.3">
      <c r="B159" s="125"/>
      <c r="C159" s="161" t="s">
        <v>10</v>
      </c>
      <c r="D159" s="161" t="s">
        <v>199</v>
      </c>
      <c r="E159" s="162" t="s">
        <v>220</v>
      </c>
      <c r="F159" s="234" t="s">
        <v>221</v>
      </c>
      <c r="G159" s="234"/>
      <c r="H159" s="234"/>
      <c r="I159" s="234"/>
      <c r="J159" s="163" t="s">
        <v>160</v>
      </c>
      <c r="K159" s="164">
        <v>69.680000000000007</v>
      </c>
      <c r="L159" s="235">
        <v>0</v>
      </c>
      <c r="M159" s="235"/>
      <c r="N159" s="236">
        <f t="shared" si="15"/>
        <v>0</v>
      </c>
      <c r="O159" s="225"/>
      <c r="P159" s="225"/>
      <c r="Q159" s="225"/>
      <c r="R159" s="128"/>
      <c r="T159" s="158" t="s">
        <v>5</v>
      </c>
      <c r="U159" s="41" t="s">
        <v>46</v>
      </c>
      <c r="V159" s="33"/>
      <c r="W159" s="159">
        <f t="shared" si="16"/>
        <v>0</v>
      </c>
      <c r="X159" s="159">
        <v>0</v>
      </c>
      <c r="Y159" s="159">
        <f t="shared" si="17"/>
        <v>0</v>
      </c>
      <c r="Z159" s="159">
        <v>0</v>
      </c>
      <c r="AA159" s="160">
        <f t="shared" si="18"/>
        <v>0</v>
      </c>
      <c r="AR159" s="17" t="s">
        <v>161</v>
      </c>
      <c r="AT159" s="17" t="s">
        <v>199</v>
      </c>
      <c r="AU159" s="17" t="s">
        <v>102</v>
      </c>
      <c r="AY159" s="17" t="s">
        <v>146</v>
      </c>
      <c r="BE159" s="99">
        <f t="shared" si="19"/>
        <v>0</v>
      </c>
      <c r="BF159" s="99">
        <f t="shared" si="20"/>
        <v>0</v>
      </c>
      <c r="BG159" s="99">
        <f t="shared" si="21"/>
        <v>0</v>
      </c>
      <c r="BH159" s="99">
        <f t="shared" si="22"/>
        <v>0</v>
      </c>
      <c r="BI159" s="99">
        <f t="shared" si="23"/>
        <v>0</v>
      </c>
      <c r="BJ159" s="17" t="s">
        <v>87</v>
      </c>
      <c r="BK159" s="99">
        <f t="shared" si="24"/>
        <v>0</v>
      </c>
      <c r="BL159" s="17" t="s">
        <v>151</v>
      </c>
      <c r="BM159" s="17" t="s">
        <v>222</v>
      </c>
    </row>
    <row r="160" spans="2:65" s="1" customFormat="1" ht="31.5" customHeight="1" x14ac:dyDescent="0.3">
      <c r="B160" s="125"/>
      <c r="C160" s="154" t="s">
        <v>188</v>
      </c>
      <c r="D160" s="154" t="s">
        <v>147</v>
      </c>
      <c r="E160" s="155" t="s">
        <v>223</v>
      </c>
      <c r="F160" s="223" t="s">
        <v>224</v>
      </c>
      <c r="G160" s="223"/>
      <c r="H160" s="223"/>
      <c r="I160" s="223"/>
      <c r="J160" s="156" t="s">
        <v>160</v>
      </c>
      <c r="K160" s="157">
        <v>80.400000000000006</v>
      </c>
      <c r="L160" s="224">
        <v>0</v>
      </c>
      <c r="M160" s="224"/>
      <c r="N160" s="225">
        <f t="shared" si="15"/>
        <v>0</v>
      </c>
      <c r="O160" s="225"/>
      <c r="P160" s="225"/>
      <c r="Q160" s="225"/>
      <c r="R160" s="128"/>
      <c r="T160" s="158" t="s">
        <v>5</v>
      </c>
      <c r="U160" s="41" t="s">
        <v>46</v>
      </c>
      <c r="V160" s="33"/>
      <c r="W160" s="159">
        <f t="shared" si="16"/>
        <v>0</v>
      </c>
      <c r="X160" s="159">
        <v>0</v>
      </c>
      <c r="Y160" s="159">
        <f t="shared" si="17"/>
        <v>0</v>
      </c>
      <c r="Z160" s="159">
        <v>0</v>
      </c>
      <c r="AA160" s="160">
        <f t="shared" si="18"/>
        <v>0</v>
      </c>
      <c r="AR160" s="17" t="s">
        <v>151</v>
      </c>
      <c r="AT160" s="17" t="s">
        <v>147</v>
      </c>
      <c r="AU160" s="17" t="s">
        <v>102</v>
      </c>
      <c r="AY160" s="17" t="s">
        <v>146</v>
      </c>
      <c r="BE160" s="99">
        <f t="shared" si="19"/>
        <v>0</v>
      </c>
      <c r="BF160" s="99">
        <f t="shared" si="20"/>
        <v>0</v>
      </c>
      <c r="BG160" s="99">
        <f t="shared" si="21"/>
        <v>0</v>
      </c>
      <c r="BH160" s="99">
        <f t="shared" si="22"/>
        <v>0</v>
      </c>
      <c r="BI160" s="99">
        <f t="shared" si="23"/>
        <v>0</v>
      </c>
      <c r="BJ160" s="17" t="s">
        <v>87</v>
      </c>
      <c r="BK160" s="99">
        <f t="shared" si="24"/>
        <v>0</v>
      </c>
      <c r="BL160" s="17" t="s">
        <v>151</v>
      </c>
      <c r="BM160" s="17" t="s">
        <v>225</v>
      </c>
    </row>
    <row r="161" spans="2:65" s="1" customFormat="1" ht="22.5" customHeight="1" x14ac:dyDescent="0.3">
      <c r="B161" s="125"/>
      <c r="C161" s="161" t="s">
        <v>226</v>
      </c>
      <c r="D161" s="161" t="s">
        <v>199</v>
      </c>
      <c r="E161" s="162" t="s">
        <v>227</v>
      </c>
      <c r="F161" s="234" t="s">
        <v>228</v>
      </c>
      <c r="G161" s="234"/>
      <c r="H161" s="234"/>
      <c r="I161" s="234"/>
      <c r="J161" s="163" t="s">
        <v>160</v>
      </c>
      <c r="K161" s="164">
        <v>82.007999999999996</v>
      </c>
      <c r="L161" s="235">
        <v>0</v>
      </c>
      <c r="M161" s="235"/>
      <c r="N161" s="236">
        <f t="shared" si="15"/>
        <v>0</v>
      </c>
      <c r="O161" s="225"/>
      <c r="P161" s="225"/>
      <c r="Q161" s="225"/>
      <c r="R161" s="128"/>
      <c r="T161" s="158" t="s">
        <v>5</v>
      </c>
      <c r="U161" s="41" t="s">
        <v>46</v>
      </c>
      <c r="V161" s="33"/>
      <c r="W161" s="159">
        <f t="shared" si="16"/>
        <v>0</v>
      </c>
      <c r="X161" s="159">
        <v>0</v>
      </c>
      <c r="Y161" s="159">
        <f t="shared" si="17"/>
        <v>0</v>
      </c>
      <c r="Z161" s="159">
        <v>0</v>
      </c>
      <c r="AA161" s="160">
        <f t="shared" si="18"/>
        <v>0</v>
      </c>
      <c r="AR161" s="17" t="s">
        <v>161</v>
      </c>
      <c r="AT161" s="17" t="s">
        <v>199</v>
      </c>
      <c r="AU161" s="17" t="s">
        <v>102</v>
      </c>
      <c r="AY161" s="17" t="s">
        <v>146</v>
      </c>
      <c r="BE161" s="99">
        <f t="shared" si="19"/>
        <v>0</v>
      </c>
      <c r="BF161" s="99">
        <f t="shared" si="20"/>
        <v>0</v>
      </c>
      <c r="BG161" s="99">
        <f t="shared" si="21"/>
        <v>0</v>
      </c>
      <c r="BH161" s="99">
        <f t="shared" si="22"/>
        <v>0</v>
      </c>
      <c r="BI161" s="99">
        <f t="shared" si="23"/>
        <v>0</v>
      </c>
      <c r="BJ161" s="17" t="s">
        <v>87</v>
      </c>
      <c r="BK161" s="99">
        <f t="shared" si="24"/>
        <v>0</v>
      </c>
      <c r="BL161" s="17" t="s">
        <v>151</v>
      </c>
      <c r="BM161" s="17" t="s">
        <v>229</v>
      </c>
    </row>
    <row r="162" spans="2:65" s="1" customFormat="1" ht="44.25" customHeight="1" x14ac:dyDescent="0.3">
      <c r="B162" s="125"/>
      <c r="C162" s="154" t="s">
        <v>191</v>
      </c>
      <c r="D162" s="154" t="s">
        <v>147</v>
      </c>
      <c r="E162" s="155" t="s">
        <v>230</v>
      </c>
      <c r="F162" s="223" t="s">
        <v>231</v>
      </c>
      <c r="G162" s="223"/>
      <c r="H162" s="223"/>
      <c r="I162" s="223"/>
      <c r="J162" s="156" t="s">
        <v>160</v>
      </c>
      <c r="K162" s="157">
        <v>189.88200000000001</v>
      </c>
      <c r="L162" s="224">
        <v>0</v>
      </c>
      <c r="M162" s="224"/>
      <c r="N162" s="225">
        <f t="shared" si="15"/>
        <v>0</v>
      </c>
      <c r="O162" s="225"/>
      <c r="P162" s="225"/>
      <c r="Q162" s="225"/>
      <c r="R162" s="128"/>
      <c r="T162" s="158" t="s">
        <v>5</v>
      </c>
      <c r="U162" s="41" t="s">
        <v>46</v>
      </c>
      <c r="V162" s="33"/>
      <c r="W162" s="159">
        <f t="shared" si="16"/>
        <v>0</v>
      </c>
      <c r="X162" s="159">
        <v>0</v>
      </c>
      <c r="Y162" s="159">
        <f t="shared" si="17"/>
        <v>0</v>
      </c>
      <c r="Z162" s="159">
        <v>0</v>
      </c>
      <c r="AA162" s="160">
        <f t="shared" si="18"/>
        <v>0</v>
      </c>
      <c r="AR162" s="17" t="s">
        <v>151</v>
      </c>
      <c r="AT162" s="17" t="s">
        <v>147</v>
      </c>
      <c r="AU162" s="17" t="s">
        <v>102</v>
      </c>
      <c r="AY162" s="17" t="s">
        <v>146</v>
      </c>
      <c r="BE162" s="99">
        <f t="shared" si="19"/>
        <v>0</v>
      </c>
      <c r="BF162" s="99">
        <f t="shared" si="20"/>
        <v>0</v>
      </c>
      <c r="BG162" s="99">
        <f t="shared" si="21"/>
        <v>0</v>
      </c>
      <c r="BH162" s="99">
        <f t="shared" si="22"/>
        <v>0</v>
      </c>
      <c r="BI162" s="99">
        <f t="shared" si="23"/>
        <v>0</v>
      </c>
      <c r="BJ162" s="17" t="s">
        <v>87</v>
      </c>
      <c r="BK162" s="99">
        <f t="shared" si="24"/>
        <v>0</v>
      </c>
      <c r="BL162" s="17" t="s">
        <v>151</v>
      </c>
      <c r="BM162" s="17" t="s">
        <v>232</v>
      </c>
    </row>
    <row r="163" spans="2:65" s="1" customFormat="1" ht="44.25" customHeight="1" x14ac:dyDescent="0.3">
      <c r="B163" s="125"/>
      <c r="C163" s="154" t="s">
        <v>233</v>
      </c>
      <c r="D163" s="154" t="s">
        <v>147</v>
      </c>
      <c r="E163" s="155" t="s">
        <v>234</v>
      </c>
      <c r="F163" s="223" t="s">
        <v>235</v>
      </c>
      <c r="G163" s="223"/>
      <c r="H163" s="223"/>
      <c r="I163" s="223"/>
      <c r="J163" s="156" t="s">
        <v>160</v>
      </c>
      <c r="K163" s="157">
        <v>189.88200000000001</v>
      </c>
      <c r="L163" s="224">
        <v>0</v>
      </c>
      <c r="M163" s="224"/>
      <c r="N163" s="225">
        <f t="shared" si="15"/>
        <v>0</v>
      </c>
      <c r="O163" s="225"/>
      <c r="P163" s="225"/>
      <c r="Q163" s="225"/>
      <c r="R163" s="128"/>
      <c r="T163" s="158" t="s">
        <v>5</v>
      </c>
      <c r="U163" s="41" t="s">
        <v>46</v>
      </c>
      <c r="V163" s="33"/>
      <c r="W163" s="159">
        <f t="shared" si="16"/>
        <v>0</v>
      </c>
      <c r="X163" s="159">
        <v>0</v>
      </c>
      <c r="Y163" s="159">
        <f t="shared" si="17"/>
        <v>0</v>
      </c>
      <c r="Z163" s="159">
        <v>0</v>
      </c>
      <c r="AA163" s="160">
        <f t="shared" si="18"/>
        <v>0</v>
      </c>
      <c r="AR163" s="17" t="s">
        <v>151</v>
      </c>
      <c r="AT163" s="17" t="s">
        <v>147</v>
      </c>
      <c r="AU163" s="17" t="s">
        <v>102</v>
      </c>
      <c r="AY163" s="17" t="s">
        <v>146</v>
      </c>
      <c r="BE163" s="99">
        <f t="shared" si="19"/>
        <v>0</v>
      </c>
      <c r="BF163" s="99">
        <f t="shared" si="20"/>
        <v>0</v>
      </c>
      <c r="BG163" s="99">
        <f t="shared" si="21"/>
        <v>0</v>
      </c>
      <c r="BH163" s="99">
        <f t="shared" si="22"/>
        <v>0</v>
      </c>
      <c r="BI163" s="99">
        <f t="shared" si="23"/>
        <v>0</v>
      </c>
      <c r="BJ163" s="17" t="s">
        <v>87</v>
      </c>
      <c r="BK163" s="99">
        <f t="shared" si="24"/>
        <v>0</v>
      </c>
      <c r="BL163" s="17" t="s">
        <v>151</v>
      </c>
      <c r="BM163" s="17" t="s">
        <v>236</v>
      </c>
    </row>
    <row r="164" spans="2:65" s="1" customFormat="1" ht="44.25" customHeight="1" x14ac:dyDescent="0.3">
      <c r="B164" s="125"/>
      <c r="C164" s="154" t="s">
        <v>195</v>
      </c>
      <c r="D164" s="154" t="s">
        <v>147</v>
      </c>
      <c r="E164" s="155" t="s">
        <v>237</v>
      </c>
      <c r="F164" s="223" t="s">
        <v>238</v>
      </c>
      <c r="G164" s="223"/>
      <c r="H164" s="223"/>
      <c r="I164" s="223"/>
      <c r="J164" s="156" t="s">
        <v>160</v>
      </c>
      <c r="K164" s="157">
        <v>614.17999999999995</v>
      </c>
      <c r="L164" s="224">
        <v>0</v>
      </c>
      <c r="M164" s="224"/>
      <c r="N164" s="225">
        <f t="shared" si="15"/>
        <v>0</v>
      </c>
      <c r="O164" s="225"/>
      <c r="P164" s="225"/>
      <c r="Q164" s="225"/>
      <c r="R164" s="128"/>
      <c r="T164" s="158" t="s">
        <v>5</v>
      </c>
      <c r="U164" s="41" t="s">
        <v>46</v>
      </c>
      <c r="V164" s="33"/>
      <c r="W164" s="159">
        <f t="shared" si="16"/>
        <v>0</v>
      </c>
      <c r="X164" s="159">
        <v>0</v>
      </c>
      <c r="Y164" s="159">
        <f t="shared" si="17"/>
        <v>0</v>
      </c>
      <c r="Z164" s="159">
        <v>0</v>
      </c>
      <c r="AA164" s="160">
        <f t="shared" si="18"/>
        <v>0</v>
      </c>
      <c r="AR164" s="17" t="s">
        <v>151</v>
      </c>
      <c r="AT164" s="17" t="s">
        <v>147</v>
      </c>
      <c r="AU164" s="17" t="s">
        <v>102</v>
      </c>
      <c r="AY164" s="17" t="s">
        <v>146</v>
      </c>
      <c r="BE164" s="99">
        <f t="shared" si="19"/>
        <v>0</v>
      </c>
      <c r="BF164" s="99">
        <f t="shared" si="20"/>
        <v>0</v>
      </c>
      <c r="BG164" s="99">
        <f t="shared" si="21"/>
        <v>0</v>
      </c>
      <c r="BH164" s="99">
        <f t="shared" si="22"/>
        <v>0</v>
      </c>
      <c r="BI164" s="99">
        <f t="shared" si="23"/>
        <v>0</v>
      </c>
      <c r="BJ164" s="17" t="s">
        <v>87</v>
      </c>
      <c r="BK164" s="99">
        <f t="shared" si="24"/>
        <v>0</v>
      </c>
      <c r="BL164" s="17" t="s">
        <v>151</v>
      </c>
      <c r="BM164" s="17" t="s">
        <v>239</v>
      </c>
    </row>
    <row r="165" spans="2:65" s="1" customFormat="1" ht="31.5" customHeight="1" x14ac:dyDescent="0.3">
      <c r="B165" s="125"/>
      <c r="C165" s="154" t="s">
        <v>240</v>
      </c>
      <c r="D165" s="154" t="s">
        <v>147</v>
      </c>
      <c r="E165" s="155" t="s">
        <v>241</v>
      </c>
      <c r="F165" s="223" t="s">
        <v>242</v>
      </c>
      <c r="G165" s="223"/>
      <c r="H165" s="223"/>
      <c r="I165" s="223"/>
      <c r="J165" s="156" t="s">
        <v>243</v>
      </c>
      <c r="K165" s="157">
        <v>2531.7600000000002</v>
      </c>
      <c r="L165" s="224">
        <v>0</v>
      </c>
      <c r="M165" s="224"/>
      <c r="N165" s="225">
        <f t="shared" si="15"/>
        <v>0</v>
      </c>
      <c r="O165" s="225"/>
      <c r="P165" s="225"/>
      <c r="Q165" s="225"/>
      <c r="R165" s="128"/>
      <c r="T165" s="158" t="s">
        <v>5</v>
      </c>
      <c r="U165" s="41" t="s">
        <v>46</v>
      </c>
      <c r="V165" s="33"/>
      <c r="W165" s="159">
        <f t="shared" si="16"/>
        <v>0</v>
      </c>
      <c r="X165" s="159">
        <v>0</v>
      </c>
      <c r="Y165" s="159">
        <f t="shared" si="17"/>
        <v>0</v>
      </c>
      <c r="Z165" s="159">
        <v>0</v>
      </c>
      <c r="AA165" s="160">
        <f t="shared" si="18"/>
        <v>0</v>
      </c>
      <c r="AR165" s="17" t="s">
        <v>151</v>
      </c>
      <c r="AT165" s="17" t="s">
        <v>147</v>
      </c>
      <c r="AU165" s="17" t="s">
        <v>102</v>
      </c>
      <c r="AY165" s="17" t="s">
        <v>146</v>
      </c>
      <c r="BE165" s="99">
        <f t="shared" si="19"/>
        <v>0</v>
      </c>
      <c r="BF165" s="99">
        <f t="shared" si="20"/>
        <v>0</v>
      </c>
      <c r="BG165" s="99">
        <f t="shared" si="21"/>
        <v>0</v>
      </c>
      <c r="BH165" s="99">
        <f t="shared" si="22"/>
        <v>0</v>
      </c>
      <c r="BI165" s="99">
        <f t="shared" si="23"/>
        <v>0</v>
      </c>
      <c r="BJ165" s="17" t="s">
        <v>87</v>
      </c>
      <c r="BK165" s="99">
        <f t="shared" si="24"/>
        <v>0</v>
      </c>
      <c r="BL165" s="17" t="s">
        <v>151</v>
      </c>
      <c r="BM165" s="17" t="s">
        <v>244</v>
      </c>
    </row>
    <row r="166" spans="2:65" s="1" customFormat="1" ht="31.5" customHeight="1" x14ac:dyDescent="0.3">
      <c r="B166" s="125"/>
      <c r="C166" s="154" t="s">
        <v>198</v>
      </c>
      <c r="D166" s="154" t="s">
        <v>147</v>
      </c>
      <c r="E166" s="155" t="s">
        <v>245</v>
      </c>
      <c r="F166" s="223" t="s">
        <v>246</v>
      </c>
      <c r="G166" s="223"/>
      <c r="H166" s="223"/>
      <c r="I166" s="223"/>
      <c r="J166" s="156" t="s">
        <v>187</v>
      </c>
      <c r="K166" s="157">
        <v>20.5</v>
      </c>
      <c r="L166" s="224">
        <v>0</v>
      </c>
      <c r="M166" s="224"/>
      <c r="N166" s="225">
        <f t="shared" si="15"/>
        <v>0</v>
      </c>
      <c r="O166" s="225"/>
      <c r="P166" s="225"/>
      <c r="Q166" s="225"/>
      <c r="R166" s="128"/>
      <c r="T166" s="158" t="s">
        <v>5</v>
      </c>
      <c r="U166" s="41" t="s">
        <v>46</v>
      </c>
      <c r="V166" s="33"/>
      <c r="W166" s="159">
        <f t="shared" si="16"/>
        <v>0</v>
      </c>
      <c r="X166" s="159">
        <v>0</v>
      </c>
      <c r="Y166" s="159">
        <f t="shared" si="17"/>
        <v>0</v>
      </c>
      <c r="Z166" s="159">
        <v>0</v>
      </c>
      <c r="AA166" s="160">
        <f t="shared" si="18"/>
        <v>0</v>
      </c>
      <c r="AR166" s="17" t="s">
        <v>151</v>
      </c>
      <c r="AT166" s="17" t="s">
        <v>147</v>
      </c>
      <c r="AU166" s="17" t="s">
        <v>102</v>
      </c>
      <c r="AY166" s="17" t="s">
        <v>146</v>
      </c>
      <c r="BE166" s="99">
        <f t="shared" si="19"/>
        <v>0</v>
      </c>
      <c r="BF166" s="99">
        <f t="shared" si="20"/>
        <v>0</v>
      </c>
      <c r="BG166" s="99">
        <f t="shared" si="21"/>
        <v>0</v>
      </c>
      <c r="BH166" s="99">
        <f t="shared" si="22"/>
        <v>0</v>
      </c>
      <c r="BI166" s="99">
        <f t="shared" si="23"/>
        <v>0</v>
      </c>
      <c r="BJ166" s="17" t="s">
        <v>87</v>
      </c>
      <c r="BK166" s="99">
        <f t="shared" si="24"/>
        <v>0</v>
      </c>
      <c r="BL166" s="17" t="s">
        <v>151</v>
      </c>
      <c r="BM166" s="17" t="s">
        <v>247</v>
      </c>
    </row>
    <row r="167" spans="2:65" s="1" customFormat="1" ht="31.5" customHeight="1" x14ac:dyDescent="0.3">
      <c r="B167" s="125"/>
      <c r="C167" s="154" t="s">
        <v>248</v>
      </c>
      <c r="D167" s="154" t="s">
        <v>147</v>
      </c>
      <c r="E167" s="155" t="s">
        <v>249</v>
      </c>
      <c r="F167" s="223" t="s">
        <v>250</v>
      </c>
      <c r="G167" s="223"/>
      <c r="H167" s="223"/>
      <c r="I167" s="223"/>
      <c r="J167" s="156" t="s">
        <v>160</v>
      </c>
      <c r="K167" s="157">
        <v>119.405</v>
      </c>
      <c r="L167" s="224">
        <v>0</v>
      </c>
      <c r="M167" s="224"/>
      <c r="N167" s="225">
        <f t="shared" si="15"/>
        <v>0</v>
      </c>
      <c r="O167" s="225"/>
      <c r="P167" s="225"/>
      <c r="Q167" s="225"/>
      <c r="R167" s="128"/>
      <c r="T167" s="158" t="s">
        <v>5</v>
      </c>
      <c r="U167" s="41" t="s">
        <v>46</v>
      </c>
      <c r="V167" s="33"/>
      <c r="W167" s="159">
        <f t="shared" si="16"/>
        <v>0</v>
      </c>
      <c r="X167" s="159">
        <v>0</v>
      </c>
      <c r="Y167" s="159">
        <f t="shared" si="17"/>
        <v>0</v>
      </c>
      <c r="Z167" s="159">
        <v>0</v>
      </c>
      <c r="AA167" s="160">
        <f t="shared" si="18"/>
        <v>0</v>
      </c>
      <c r="AR167" s="17" t="s">
        <v>151</v>
      </c>
      <c r="AT167" s="17" t="s">
        <v>147</v>
      </c>
      <c r="AU167" s="17" t="s">
        <v>102</v>
      </c>
      <c r="AY167" s="17" t="s">
        <v>146</v>
      </c>
      <c r="BE167" s="99">
        <f t="shared" si="19"/>
        <v>0</v>
      </c>
      <c r="BF167" s="99">
        <f t="shared" si="20"/>
        <v>0</v>
      </c>
      <c r="BG167" s="99">
        <f t="shared" si="21"/>
        <v>0</v>
      </c>
      <c r="BH167" s="99">
        <f t="shared" si="22"/>
        <v>0</v>
      </c>
      <c r="BI167" s="99">
        <f t="shared" si="23"/>
        <v>0</v>
      </c>
      <c r="BJ167" s="17" t="s">
        <v>87</v>
      </c>
      <c r="BK167" s="99">
        <f t="shared" si="24"/>
        <v>0</v>
      </c>
      <c r="BL167" s="17" t="s">
        <v>151</v>
      </c>
      <c r="BM167" s="17" t="s">
        <v>251</v>
      </c>
    </row>
    <row r="168" spans="2:65" s="1" customFormat="1" ht="22.5" customHeight="1" x14ac:dyDescent="0.3">
      <c r="B168" s="125"/>
      <c r="C168" s="154" t="s">
        <v>202</v>
      </c>
      <c r="D168" s="154" t="s">
        <v>147</v>
      </c>
      <c r="E168" s="155" t="s">
        <v>252</v>
      </c>
      <c r="F168" s="223" t="s">
        <v>253</v>
      </c>
      <c r="G168" s="223"/>
      <c r="H168" s="223"/>
      <c r="I168" s="223"/>
      <c r="J168" s="156" t="s">
        <v>160</v>
      </c>
      <c r="K168" s="157">
        <v>702.62</v>
      </c>
      <c r="L168" s="224">
        <v>0</v>
      </c>
      <c r="M168" s="224"/>
      <c r="N168" s="225">
        <f t="shared" si="15"/>
        <v>0</v>
      </c>
      <c r="O168" s="225"/>
      <c r="P168" s="225"/>
      <c r="Q168" s="225"/>
      <c r="R168" s="128"/>
      <c r="T168" s="158" t="s">
        <v>5</v>
      </c>
      <c r="U168" s="41" t="s">
        <v>46</v>
      </c>
      <c r="V168" s="33"/>
      <c r="W168" s="159">
        <f t="shared" si="16"/>
        <v>0</v>
      </c>
      <c r="X168" s="159">
        <v>0</v>
      </c>
      <c r="Y168" s="159">
        <f t="shared" si="17"/>
        <v>0</v>
      </c>
      <c r="Z168" s="159">
        <v>0</v>
      </c>
      <c r="AA168" s="160">
        <f t="shared" si="18"/>
        <v>0</v>
      </c>
      <c r="AR168" s="17" t="s">
        <v>151</v>
      </c>
      <c r="AT168" s="17" t="s">
        <v>147</v>
      </c>
      <c r="AU168" s="17" t="s">
        <v>102</v>
      </c>
      <c r="AY168" s="17" t="s">
        <v>146</v>
      </c>
      <c r="BE168" s="99">
        <f t="shared" si="19"/>
        <v>0</v>
      </c>
      <c r="BF168" s="99">
        <f t="shared" si="20"/>
        <v>0</v>
      </c>
      <c r="BG168" s="99">
        <f t="shared" si="21"/>
        <v>0</v>
      </c>
      <c r="BH168" s="99">
        <f t="shared" si="22"/>
        <v>0</v>
      </c>
      <c r="BI168" s="99">
        <f t="shared" si="23"/>
        <v>0</v>
      </c>
      <c r="BJ168" s="17" t="s">
        <v>87</v>
      </c>
      <c r="BK168" s="99">
        <f t="shared" si="24"/>
        <v>0</v>
      </c>
      <c r="BL168" s="17" t="s">
        <v>151</v>
      </c>
      <c r="BM168" s="17" t="s">
        <v>254</v>
      </c>
    </row>
    <row r="169" spans="2:65" s="9" customFormat="1" ht="29.85" customHeight="1" x14ac:dyDescent="0.3">
      <c r="B169" s="143"/>
      <c r="C169" s="144"/>
      <c r="D169" s="153" t="s">
        <v>114</v>
      </c>
      <c r="E169" s="153"/>
      <c r="F169" s="153"/>
      <c r="G169" s="153"/>
      <c r="H169" s="153"/>
      <c r="I169" s="153"/>
      <c r="J169" s="153"/>
      <c r="K169" s="153"/>
      <c r="L169" s="153"/>
      <c r="M169" s="153"/>
      <c r="N169" s="232">
        <f>BK169</f>
        <v>0</v>
      </c>
      <c r="O169" s="233"/>
      <c r="P169" s="233"/>
      <c r="Q169" s="233"/>
      <c r="R169" s="146"/>
      <c r="T169" s="147"/>
      <c r="U169" s="144"/>
      <c r="V169" s="144"/>
      <c r="W169" s="148">
        <f>W170+SUM(W171:W187)</f>
        <v>0</v>
      </c>
      <c r="X169" s="144"/>
      <c r="Y169" s="148">
        <f>Y170+SUM(Y171:Y187)</f>
        <v>0</v>
      </c>
      <c r="Z169" s="144"/>
      <c r="AA169" s="149">
        <f>AA170+SUM(AA171:AA187)</f>
        <v>0</v>
      </c>
      <c r="AR169" s="150" t="s">
        <v>87</v>
      </c>
      <c r="AT169" s="151" t="s">
        <v>80</v>
      </c>
      <c r="AU169" s="151" t="s">
        <v>87</v>
      </c>
      <c r="AY169" s="150" t="s">
        <v>146</v>
      </c>
      <c r="BK169" s="152">
        <f>BK170+SUM(BK171:BK187)</f>
        <v>0</v>
      </c>
    </row>
    <row r="170" spans="2:65" s="1" customFormat="1" ht="44.25" customHeight="1" x14ac:dyDescent="0.3">
      <c r="B170" s="125"/>
      <c r="C170" s="154" t="s">
        <v>255</v>
      </c>
      <c r="D170" s="154" t="s">
        <v>147</v>
      </c>
      <c r="E170" s="155" t="s">
        <v>256</v>
      </c>
      <c r="F170" s="223" t="s">
        <v>257</v>
      </c>
      <c r="G170" s="223"/>
      <c r="H170" s="223"/>
      <c r="I170" s="223"/>
      <c r="J170" s="156" t="s">
        <v>160</v>
      </c>
      <c r="K170" s="157">
        <v>825.745</v>
      </c>
      <c r="L170" s="224">
        <v>0</v>
      </c>
      <c r="M170" s="224"/>
      <c r="N170" s="225">
        <f t="shared" ref="N170:N186" si="25">ROUND(L170*K170,2)</f>
        <v>0</v>
      </c>
      <c r="O170" s="225"/>
      <c r="P170" s="225"/>
      <c r="Q170" s="225"/>
      <c r="R170" s="128"/>
      <c r="T170" s="158" t="s">
        <v>5</v>
      </c>
      <c r="U170" s="41" t="s">
        <v>46</v>
      </c>
      <c r="V170" s="33"/>
      <c r="W170" s="159">
        <f t="shared" ref="W170:W186" si="26">V170*K170</f>
        <v>0</v>
      </c>
      <c r="X170" s="159">
        <v>0</v>
      </c>
      <c r="Y170" s="159">
        <f t="shared" ref="Y170:Y186" si="27">X170*K170</f>
        <v>0</v>
      </c>
      <c r="Z170" s="159">
        <v>0</v>
      </c>
      <c r="AA170" s="160">
        <f t="shared" ref="AA170:AA186" si="28">Z170*K170</f>
        <v>0</v>
      </c>
      <c r="AR170" s="17" t="s">
        <v>151</v>
      </c>
      <c r="AT170" s="17" t="s">
        <v>147</v>
      </c>
      <c r="AU170" s="17" t="s">
        <v>102</v>
      </c>
      <c r="AY170" s="17" t="s">
        <v>146</v>
      </c>
      <c r="BE170" s="99">
        <f t="shared" ref="BE170:BE186" si="29">IF(U170="základní",N170,0)</f>
        <v>0</v>
      </c>
      <c r="BF170" s="99">
        <f t="shared" ref="BF170:BF186" si="30">IF(U170="snížená",N170,0)</f>
        <v>0</v>
      </c>
      <c r="BG170" s="99">
        <f t="shared" ref="BG170:BG186" si="31">IF(U170="zákl. přenesená",N170,0)</f>
        <v>0</v>
      </c>
      <c r="BH170" s="99">
        <f t="shared" ref="BH170:BH186" si="32">IF(U170="sníž. přenesená",N170,0)</f>
        <v>0</v>
      </c>
      <c r="BI170" s="99">
        <f t="shared" ref="BI170:BI186" si="33">IF(U170="nulová",N170,0)</f>
        <v>0</v>
      </c>
      <c r="BJ170" s="17" t="s">
        <v>87</v>
      </c>
      <c r="BK170" s="99">
        <f t="shared" ref="BK170:BK186" si="34">ROUND(L170*K170,2)</f>
        <v>0</v>
      </c>
      <c r="BL170" s="17" t="s">
        <v>151</v>
      </c>
      <c r="BM170" s="17" t="s">
        <v>258</v>
      </c>
    </row>
    <row r="171" spans="2:65" s="1" customFormat="1" ht="44.25" customHeight="1" x14ac:dyDescent="0.3">
      <c r="B171" s="125"/>
      <c r="C171" s="154" t="s">
        <v>205</v>
      </c>
      <c r="D171" s="154" t="s">
        <v>147</v>
      </c>
      <c r="E171" s="155" t="s">
        <v>259</v>
      </c>
      <c r="F171" s="223" t="s">
        <v>260</v>
      </c>
      <c r="G171" s="223"/>
      <c r="H171" s="223"/>
      <c r="I171" s="223"/>
      <c r="J171" s="156" t="s">
        <v>160</v>
      </c>
      <c r="K171" s="157">
        <v>4128.7250000000004</v>
      </c>
      <c r="L171" s="224">
        <v>0</v>
      </c>
      <c r="M171" s="224"/>
      <c r="N171" s="225">
        <f t="shared" si="25"/>
        <v>0</v>
      </c>
      <c r="O171" s="225"/>
      <c r="P171" s="225"/>
      <c r="Q171" s="225"/>
      <c r="R171" s="128"/>
      <c r="T171" s="158" t="s">
        <v>5</v>
      </c>
      <c r="U171" s="41" t="s">
        <v>46</v>
      </c>
      <c r="V171" s="33"/>
      <c r="W171" s="159">
        <f t="shared" si="26"/>
        <v>0</v>
      </c>
      <c r="X171" s="159">
        <v>0</v>
      </c>
      <c r="Y171" s="159">
        <f t="shared" si="27"/>
        <v>0</v>
      </c>
      <c r="Z171" s="159">
        <v>0</v>
      </c>
      <c r="AA171" s="160">
        <f t="shared" si="28"/>
        <v>0</v>
      </c>
      <c r="AR171" s="17" t="s">
        <v>151</v>
      </c>
      <c r="AT171" s="17" t="s">
        <v>147</v>
      </c>
      <c r="AU171" s="17" t="s">
        <v>102</v>
      </c>
      <c r="AY171" s="17" t="s">
        <v>146</v>
      </c>
      <c r="BE171" s="99">
        <f t="shared" si="29"/>
        <v>0</v>
      </c>
      <c r="BF171" s="99">
        <f t="shared" si="30"/>
        <v>0</v>
      </c>
      <c r="BG171" s="99">
        <f t="shared" si="31"/>
        <v>0</v>
      </c>
      <c r="BH171" s="99">
        <f t="shared" si="32"/>
        <v>0</v>
      </c>
      <c r="BI171" s="99">
        <f t="shared" si="33"/>
        <v>0</v>
      </c>
      <c r="BJ171" s="17" t="s">
        <v>87</v>
      </c>
      <c r="BK171" s="99">
        <f t="shared" si="34"/>
        <v>0</v>
      </c>
      <c r="BL171" s="17" t="s">
        <v>151</v>
      </c>
      <c r="BM171" s="17" t="s">
        <v>261</v>
      </c>
    </row>
    <row r="172" spans="2:65" s="1" customFormat="1" ht="44.25" customHeight="1" x14ac:dyDescent="0.3">
      <c r="B172" s="125"/>
      <c r="C172" s="154" t="s">
        <v>262</v>
      </c>
      <c r="D172" s="154" t="s">
        <v>147</v>
      </c>
      <c r="E172" s="155" t="s">
        <v>263</v>
      </c>
      <c r="F172" s="223" t="s">
        <v>264</v>
      </c>
      <c r="G172" s="223"/>
      <c r="H172" s="223"/>
      <c r="I172" s="223"/>
      <c r="J172" s="156" t="s">
        <v>160</v>
      </c>
      <c r="K172" s="157">
        <v>825.745</v>
      </c>
      <c r="L172" s="224">
        <v>0</v>
      </c>
      <c r="M172" s="224"/>
      <c r="N172" s="225">
        <f t="shared" si="25"/>
        <v>0</v>
      </c>
      <c r="O172" s="225"/>
      <c r="P172" s="225"/>
      <c r="Q172" s="225"/>
      <c r="R172" s="128"/>
      <c r="T172" s="158" t="s">
        <v>5</v>
      </c>
      <c r="U172" s="41" t="s">
        <v>46</v>
      </c>
      <c r="V172" s="33"/>
      <c r="W172" s="159">
        <f t="shared" si="26"/>
        <v>0</v>
      </c>
      <c r="X172" s="159">
        <v>0</v>
      </c>
      <c r="Y172" s="159">
        <f t="shared" si="27"/>
        <v>0</v>
      </c>
      <c r="Z172" s="159">
        <v>0</v>
      </c>
      <c r="AA172" s="160">
        <f t="shared" si="28"/>
        <v>0</v>
      </c>
      <c r="AR172" s="17" t="s">
        <v>151</v>
      </c>
      <c r="AT172" s="17" t="s">
        <v>147</v>
      </c>
      <c r="AU172" s="17" t="s">
        <v>102</v>
      </c>
      <c r="AY172" s="17" t="s">
        <v>146</v>
      </c>
      <c r="BE172" s="99">
        <f t="shared" si="29"/>
        <v>0</v>
      </c>
      <c r="BF172" s="99">
        <f t="shared" si="30"/>
        <v>0</v>
      </c>
      <c r="BG172" s="99">
        <f t="shared" si="31"/>
        <v>0</v>
      </c>
      <c r="BH172" s="99">
        <f t="shared" si="32"/>
        <v>0</v>
      </c>
      <c r="BI172" s="99">
        <f t="shared" si="33"/>
        <v>0</v>
      </c>
      <c r="BJ172" s="17" t="s">
        <v>87</v>
      </c>
      <c r="BK172" s="99">
        <f t="shared" si="34"/>
        <v>0</v>
      </c>
      <c r="BL172" s="17" t="s">
        <v>151</v>
      </c>
      <c r="BM172" s="17" t="s">
        <v>265</v>
      </c>
    </row>
    <row r="173" spans="2:65" s="1" customFormat="1" ht="22.5" customHeight="1" x14ac:dyDescent="0.3">
      <c r="B173" s="125"/>
      <c r="C173" s="154" t="s">
        <v>209</v>
      </c>
      <c r="D173" s="154" t="s">
        <v>147</v>
      </c>
      <c r="E173" s="155" t="s">
        <v>266</v>
      </c>
      <c r="F173" s="223" t="s">
        <v>267</v>
      </c>
      <c r="G173" s="223"/>
      <c r="H173" s="223"/>
      <c r="I173" s="223"/>
      <c r="J173" s="156" t="s">
        <v>160</v>
      </c>
      <c r="K173" s="157">
        <v>825.745</v>
      </c>
      <c r="L173" s="224">
        <v>0</v>
      </c>
      <c r="M173" s="224"/>
      <c r="N173" s="225">
        <f t="shared" si="25"/>
        <v>0</v>
      </c>
      <c r="O173" s="225"/>
      <c r="P173" s="225"/>
      <c r="Q173" s="225"/>
      <c r="R173" s="128"/>
      <c r="T173" s="158" t="s">
        <v>5</v>
      </c>
      <c r="U173" s="41" t="s">
        <v>46</v>
      </c>
      <c r="V173" s="33"/>
      <c r="W173" s="159">
        <f t="shared" si="26"/>
        <v>0</v>
      </c>
      <c r="X173" s="159">
        <v>0</v>
      </c>
      <c r="Y173" s="159">
        <f t="shared" si="27"/>
        <v>0</v>
      </c>
      <c r="Z173" s="159">
        <v>0</v>
      </c>
      <c r="AA173" s="160">
        <f t="shared" si="28"/>
        <v>0</v>
      </c>
      <c r="AR173" s="17" t="s">
        <v>151</v>
      </c>
      <c r="AT173" s="17" t="s">
        <v>147</v>
      </c>
      <c r="AU173" s="17" t="s">
        <v>102</v>
      </c>
      <c r="AY173" s="17" t="s">
        <v>146</v>
      </c>
      <c r="BE173" s="99">
        <f t="shared" si="29"/>
        <v>0</v>
      </c>
      <c r="BF173" s="99">
        <f t="shared" si="30"/>
        <v>0</v>
      </c>
      <c r="BG173" s="99">
        <f t="shared" si="31"/>
        <v>0</v>
      </c>
      <c r="BH173" s="99">
        <f t="shared" si="32"/>
        <v>0</v>
      </c>
      <c r="BI173" s="99">
        <f t="shared" si="33"/>
        <v>0</v>
      </c>
      <c r="BJ173" s="17" t="s">
        <v>87</v>
      </c>
      <c r="BK173" s="99">
        <f t="shared" si="34"/>
        <v>0</v>
      </c>
      <c r="BL173" s="17" t="s">
        <v>151</v>
      </c>
      <c r="BM173" s="17" t="s">
        <v>268</v>
      </c>
    </row>
    <row r="174" spans="2:65" s="1" customFormat="1" ht="31.5" customHeight="1" x14ac:dyDescent="0.3">
      <c r="B174" s="125"/>
      <c r="C174" s="154" t="s">
        <v>269</v>
      </c>
      <c r="D174" s="154" t="s">
        <v>147</v>
      </c>
      <c r="E174" s="155" t="s">
        <v>270</v>
      </c>
      <c r="F174" s="223" t="s">
        <v>271</v>
      </c>
      <c r="G174" s="223"/>
      <c r="H174" s="223"/>
      <c r="I174" s="223"/>
      <c r="J174" s="156" t="s">
        <v>160</v>
      </c>
      <c r="K174" s="157">
        <v>4128.7250000000004</v>
      </c>
      <c r="L174" s="224">
        <v>0</v>
      </c>
      <c r="M174" s="224"/>
      <c r="N174" s="225">
        <f t="shared" si="25"/>
        <v>0</v>
      </c>
      <c r="O174" s="225"/>
      <c r="P174" s="225"/>
      <c r="Q174" s="225"/>
      <c r="R174" s="128"/>
      <c r="T174" s="158" t="s">
        <v>5</v>
      </c>
      <c r="U174" s="41" t="s">
        <v>46</v>
      </c>
      <c r="V174" s="33"/>
      <c r="W174" s="159">
        <f t="shared" si="26"/>
        <v>0</v>
      </c>
      <c r="X174" s="159">
        <v>0</v>
      </c>
      <c r="Y174" s="159">
        <f t="shared" si="27"/>
        <v>0</v>
      </c>
      <c r="Z174" s="159">
        <v>0</v>
      </c>
      <c r="AA174" s="160">
        <f t="shared" si="28"/>
        <v>0</v>
      </c>
      <c r="AR174" s="17" t="s">
        <v>151</v>
      </c>
      <c r="AT174" s="17" t="s">
        <v>147</v>
      </c>
      <c r="AU174" s="17" t="s">
        <v>102</v>
      </c>
      <c r="AY174" s="17" t="s">
        <v>146</v>
      </c>
      <c r="BE174" s="99">
        <f t="shared" si="29"/>
        <v>0</v>
      </c>
      <c r="BF174" s="99">
        <f t="shared" si="30"/>
        <v>0</v>
      </c>
      <c r="BG174" s="99">
        <f t="shared" si="31"/>
        <v>0</v>
      </c>
      <c r="BH174" s="99">
        <f t="shared" si="32"/>
        <v>0</v>
      </c>
      <c r="BI174" s="99">
        <f t="shared" si="33"/>
        <v>0</v>
      </c>
      <c r="BJ174" s="17" t="s">
        <v>87</v>
      </c>
      <c r="BK174" s="99">
        <f t="shared" si="34"/>
        <v>0</v>
      </c>
      <c r="BL174" s="17" t="s">
        <v>151</v>
      </c>
      <c r="BM174" s="17" t="s">
        <v>272</v>
      </c>
    </row>
    <row r="175" spans="2:65" s="1" customFormat="1" ht="31.5" customHeight="1" x14ac:dyDescent="0.3">
      <c r="B175" s="125"/>
      <c r="C175" s="154" t="s">
        <v>212</v>
      </c>
      <c r="D175" s="154" t="s">
        <v>147</v>
      </c>
      <c r="E175" s="155" t="s">
        <v>273</v>
      </c>
      <c r="F175" s="223" t="s">
        <v>274</v>
      </c>
      <c r="G175" s="223"/>
      <c r="H175" s="223"/>
      <c r="I175" s="223"/>
      <c r="J175" s="156" t="s">
        <v>160</v>
      </c>
      <c r="K175" s="157">
        <v>825.745</v>
      </c>
      <c r="L175" s="224">
        <v>0</v>
      </c>
      <c r="M175" s="224"/>
      <c r="N175" s="225">
        <f t="shared" si="25"/>
        <v>0</v>
      </c>
      <c r="O175" s="225"/>
      <c r="P175" s="225"/>
      <c r="Q175" s="225"/>
      <c r="R175" s="128"/>
      <c r="T175" s="158" t="s">
        <v>5</v>
      </c>
      <c r="U175" s="41" t="s">
        <v>46</v>
      </c>
      <c r="V175" s="33"/>
      <c r="W175" s="159">
        <f t="shared" si="26"/>
        <v>0</v>
      </c>
      <c r="X175" s="159">
        <v>0</v>
      </c>
      <c r="Y175" s="159">
        <f t="shared" si="27"/>
        <v>0</v>
      </c>
      <c r="Z175" s="159">
        <v>0</v>
      </c>
      <c r="AA175" s="160">
        <f t="shared" si="28"/>
        <v>0</v>
      </c>
      <c r="AR175" s="17" t="s">
        <v>151</v>
      </c>
      <c r="AT175" s="17" t="s">
        <v>147</v>
      </c>
      <c r="AU175" s="17" t="s">
        <v>102</v>
      </c>
      <c r="AY175" s="17" t="s">
        <v>146</v>
      </c>
      <c r="BE175" s="99">
        <f t="shared" si="29"/>
        <v>0</v>
      </c>
      <c r="BF175" s="99">
        <f t="shared" si="30"/>
        <v>0</v>
      </c>
      <c r="BG175" s="99">
        <f t="shared" si="31"/>
        <v>0</v>
      </c>
      <c r="BH175" s="99">
        <f t="shared" si="32"/>
        <v>0</v>
      </c>
      <c r="BI175" s="99">
        <f t="shared" si="33"/>
        <v>0</v>
      </c>
      <c r="BJ175" s="17" t="s">
        <v>87</v>
      </c>
      <c r="BK175" s="99">
        <f t="shared" si="34"/>
        <v>0</v>
      </c>
      <c r="BL175" s="17" t="s">
        <v>151</v>
      </c>
      <c r="BM175" s="17" t="s">
        <v>275</v>
      </c>
    </row>
    <row r="176" spans="2:65" s="1" customFormat="1" ht="31.5" customHeight="1" x14ac:dyDescent="0.3">
      <c r="B176" s="125"/>
      <c r="C176" s="154" t="s">
        <v>276</v>
      </c>
      <c r="D176" s="154" t="s">
        <v>147</v>
      </c>
      <c r="E176" s="155" t="s">
        <v>277</v>
      </c>
      <c r="F176" s="223" t="s">
        <v>278</v>
      </c>
      <c r="G176" s="223"/>
      <c r="H176" s="223"/>
      <c r="I176" s="223"/>
      <c r="J176" s="156" t="s">
        <v>160</v>
      </c>
      <c r="K176" s="157">
        <v>189.88200000000001</v>
      </c>
      <c r="L176" s="224">
        <v>0</v>
      </c>
      <c r="M176" s="224"/>
      <c r="N176" s="225">
        <f t="shared" si="25"/>
        <v>0</v>
      </c>
      <c r="O176" s="225"/>
      <c r="P176" s="225"/>
      <c r="Q176" s="225"/>
      <c r="R176" s="128"/>
      <c r="T176" s="158" t="s">
        <v>5</v>
      </c>
      <c r="U176" s="41" t="s">
        <v>46</v>
      </c>
      <c r="V176" s="33"/>
      <c r="W176" s="159">
        <f t="shared" si="26"/>
        <v>0</v>
      </c>
      <c r="X176" s="159">
        <v>0</v>
      </c>
      <c r="Y176" s="159">
        <f t="shared" si="27"/>
        <v>0</v>
      </c>
      <c r="Z176" s="159">
        <v>0</v>
      </c>
      <c r="AA176" s="160">
        <f t="shared" si="28"/>
        <v>0</v>
      </c>
      <c r="AR176" s="17" t="s">
        <v>151</v>
      </c>
      <c r="AT176" s="17" t="s">
        <v>147</v>
      </c>
      <c r="AU176" s="17" t="s">
        <v>102</v>
      </c>
      <c r="AY176" s="17" t="s">
        <v>146</v>
      </c>
      <c r="BE176" s="99">
        <f t="shared" si="29"/>
        <v>0</v>
      </c>
      <c r="BF176" s="99">
        <f t="shared" si="30"/>
        <v>0</v>
      </c>
      <c r="BG176" s="99">
        <f t="shared" si="31"/>
        <v>0</v>
      </c>
      <c r="BH176" s="99">
        <f t="shared" si="32"/>
        <v>0</v>
      </c>
      <c r="BI176" s="99">
        <f t="shared" si="33"/>
        <v>0</v>
      </c>
      <c r="BJ176" s="17" t="s">
        <v>87</v>
      </c>
      <c r="BK176" s="99">
        <f t="shared" si="34"/>
        <v>0</v>
      </c>
      <c r="BL176" s="17" t="s">
        <v>151</v>
      </c>
      <c r="BM176" s="17" t="s">
        <v>279</v>
      </c>
    </row>
    <row r="177" spans="2:65" s="1" customFormat="1" ht="31.5" customHeight="1" x14ac:dyDescent="0.3">
      <c r="B177" s="125"/>
      <c r="C177" s="154" t="s">
        <v>216</v>
      </c>
      <c r="D177" s="154" t="s">
        <v>147</v>
      </c>
      <c r="E177" s="155" t="s">
        <v>280</v>
      </c>
      <c r="F177" s="223" t="s">
        <v>281</v>
      </c>
      <c r="G177" s="223"/>
      <c r="H177" s="223"/>
      <c r="I177" s="223"/>
      <c r="J177" s="156" t="s">
        <v>160</v>
      </c>
      <c r="K177" s="157">
        <v>119.405</v>
      </c>
      <c r="L177" s="224">
        <v>0</v>
      </c>
      <c r="M177" s="224"/>
      <c r="N177" s="225">
        <f t="shared" si="25"/>
        <v>0</v>
      </c>
      <c r="O177" s="225"/>
      <c r="P177" s="225"/>
      <c r="Q177" s="225"/>
      <c r="R177" s="128"/>
      <c r="T177" s="158" t="s">
        <v>5</v>
      </c>
      <c r="U177" s="41" t="s">
        <v>46</v>
      </c>
      <c r="V177" s="33"/>
      <c r="W177" s="159">
        <f t="shared" si="26"/>
        <v>0</v>
      </c>
      <c r="X177" s="159">
        <v>0</v>
      </c>
      <c r="Y177" s="159">
        <f t="shared" si="27"/>
        <v>0</v>
      </c>
      <c r="Z177" s="159">
        <v>0</v>
      </c>
      <c r="AA177" s="160">
        <f t="shared" si="28"/>
        <v>0</v>
      </c>
      <c r="AR177" s="17" t="s">
        <v>151</v>
      </c>
      <c r="AT177" s="17" t="s">
        <v>147</v>
      </c>
      <c r="AU177" s="17" t="s">
        <v>102</v>
      </c>
      <c r="AY177" s="17" t="s">
        <v>146</v>
      </c>
      <c r="BE177" s="99">
        <f t="shared" si="29"/>
        <v>0</v>
      </c>
      <c r="BF177" s="99">
        <f t="shared" si="30"/>
        <v>0</v>
      </c>
      <c r="BG177" s="99">
        <f t="shared" si="31"/>
        <v>0</v>
      </c>
      <c r="BH177" s="99">
        <f t="shared" si="32"/>
        <v>0</v>
      </c>
      <c r="BI177" s="99">
        <f t="shared" si="33"/>
        <v>0</v>
      </c>
      <c r="BJ177" s="17" t="s">
        <v>87</v>
      </c>
      <c r="BK177" s="99">
        <f t="shared" si="34"/>
        <v>0</v>
      </c>
      <c r="BL177" s="17" t="s">
        <v>151</v>
      </c>
      <c r="BM177" s="17" t="s">
        <v>282</v>
      </c>
    </row>
    <row r="178" spans="2:65" s="1" customFormat="1" ht="31.5" customHeight="1" x14ac:dyDescent="0.3">
      <c r="B178" s="125"/>
      <c r="C178" s="154" t="s">
        <v>283</v>
      </c>
      <c r="D178" s="154" t="s">
        <v>147</v>
      </c>
      <c r="E178" s="155" t="s">
        <v>284</v>
      </c>
      <c r="F178" s="223" t="s">
        <v>285</v>
      </c>
      <c r="G178" s="223"/>
      <c r="H178" s="223"/>
      <c r="I178" s="223"/>
      <c r="J178" s="156" t="s">
        <v>160</v>
      </c>
      <c r="K178" s="157">
        <v>1.62</v>
      </c>
      <c r="L178" s="224">
        <v>0</v>
      </c>
      <c r="M178" s="224"/>
      <c r="N178" s="225">
        <f t="shared" si="25"/>
        <v>0</v>
      </c>
      <c r="O178" s="225"/>
      <c r="P178" s="225"/>
      <c r="Q178" s="225"/>
      <c r="R178" s="128"/>
      <c r="T178" s="158" t="s">
        <v>5</v>
      </c>
      <c r="U178" s="41" t="s">
        <v>46</v>
      </c>
      <c r="V178" s="33"/>
      <c r="W178" s="159">
        <f t="shared" si="26"/>
        <v>0</v>
      </c>
      <c r="X178" s="159">
        <v>0</v>
      </c>
      <c r="Y178" s="159">
        <f t="shared" si="27"/>
        <v>0</v>
      </c>
      <c r="Z178" s="159">
        <v>0</v>
      </c>
      <c r="AA178" s="160">
        <f t="shared" si="28"/>
        <v>0</v>
      </c>
      <c r="AR178" s="17" t="s">
        <v>151</v>
      </c>
      <c r="AT178" s="17" t="s">
        <v>147</v>
      </c>
      <c r="AU178" s="17" t="s">
        <v>102</v>
      </c>
      <c r="AY178" s="17" t="s">
        <v>146</v>
      </c>
      <c r="BE178" s="99">
        <f t="shared" si="29"/>
        <v>0</v>
      </c>
      <c r="BF178" s="99">
        <f t="shared" si="30"/>
        <v>0</v>
      </c>
      <c r="BG178" s="99">
        <f t="shared" si="31"/>
        <v>0</v>
      </c>
      <c r="BH178" s="99">
        <f t="shared" si="32"/>
        <v>0</v>
      </c>
      <c r="BI178" s="99">
        <f t="shared" si="33"/>
        <v>0</v>
      </c>
      <c r="BJ178" s="17" t="s">
        <v>87</v>
      </c>
      <c r="BK178" s="99">
        <f t="shared" si="34"/>
        <v>0</v>
      </c>
      <c r="BL178" s="17" t="s">
        <v>151</v>
      </c>
      <c r="BM178" s="17" t="s">
        <v>286</v>
      </c>
    </row>
    <row r="179" spans="2:65" s="1" customFormat="1" ht="31.5" customHeight="1" x14ac:dyDescent="0.3">
      <c r="B179" s="125"/>
      <c r="C179" s="154" t="s">
        <v>219</v>
      </c>
      <c r="D179" s="154" t="s">
        <v>147</v>
      </c>
      <c r="E179" s="155" t="s">
        <v>287</v>
      </c>
      <c r="F179" s="223" t="s">
        <v>288</v>
      </c>
      <c r="G179" s="223"/>
      <c r="H179" s="223"/>
      <c r="I179" s="223"/>
      <c r="J179" s="156" t="s">
        <v>160</v>
      </c>
      <c r="K179" s="157">
        <v>20.22</v>
      </c>
      <c r="L179" s="224">
        <v>0</v>
      </c>
      <c r="M179" s="224"/>
      <c r="N179" s="225">
        <f t="shared" si="25"/>
        <v>0</v>
      </c>
      <c r="O179" s="225"/>
      <c r="P179" s="225"/>
      <c r="Q179" s="225"/>
      <c r="R179" s="128"/>
      <c r="T179" s="158" t="s">
        <v>5</v>
      </c>
      <c r="U179" s="41" t="s">
        <v>46</v>
      </c>
      <c r="V179" s="33"/>
      <c r="W179" s="159">
        <f t="shared" si="26"/>
        <v>0</v>
      </c>
      <c r="X179" s="159">
        <v>0</v>
      </c>
      <c r="Y179" s="159">
        <f t="shared" si="27"/>
        <v>0</v>
      </c>
      <c r="Z179" s="159">
        <v>0</v>
      </c>
      <c r="AA179" s="160">
        <f t="shared" si="28"/>
        <v>0</v>
      </c>
      <c r="AR179" s="17" t="s">
        <v>151</v>
      </c>
      <c r="AT179" s="17" t="s">
        <v>147</v>
      </c>
      <c r="AU179" s="17" t="s">
        <v>102</v>
      </c>
      <c r="AY179" s="17" t="s">
        <v>146</v>
      </c>
      <c r="BE179" s="99">
        <f t="shared" si="29"/>
        <v>0</v>
      </c>
      <c r="BF179" s="99">
        <f t="shared" si="30"/>
        <v>0</v>
      </c>
      <c r="BG179" s="99">
        <f t="shared" si="31"/>
        <v>0</v>
      </c>
      <c r="BH179" s="99">
        <f t="shared" si="32"/>
        <v>0</v>
      </c>
      <c r="BI179" s="99">
        <f t="shared" si="33"/>
        <v>0</v>
      </c>
      <c r="BJ179" s="17" t="s">
        <v>87</v>
      </c>
      <c r="BK179" s="99">
        <f t="shared" si="34"/>
        <v>0</v>
      </c>
      <c r="BL179" s="17" t="s">
        <v>151</v>
      </c>
      <c r="BM179" s="17" t="s">
        <v>289</v>
      </c>
    </row>
    <row r="180" spans="2:65" s="1" customFormat="1" ht="31.5" customHeight="1" x14ac:dyDescent="0.3">
      <c r="B180" s="125"/>
      <c r="C180" s="154" t="s">
        <v>290</v>
      </c>
      <c r="D180" s="154" t="s">
        <v>147</v>
      </c>
      <c r="E180" s="155" t="s">
        <v>291</v>
      </c>
      <c r="F180" s="223" t="s">
        <v>292</v>
      </c>
      <c r="G180" s="223"/>
      <c r="H180" s="223"/>
      <c r="I180" s="223"/>
      <c r="J180" s="156" t="s">
        <v>160</v>
      </c>
      <c r="K180" s="157">
        <v>14.58</v>
      </c>
      <c r="L180" s="224">
        <v>0</v>
      </c>
      <c r="M180" s="224"/>
      <c r="N180" s="225">
        <f t="shared" si="25"/>
        <v>0</v>
      </c>
      <c r="O180" s="225"/>
      <c r="P180" s="225"/>
      <c r="Q180" s="225"/>
      <c r="R180" s="128"/>
      <c r="T180" s="158" t="s">
        <v>5</v>
      </c>
      <c r="U180" s="41" t="s">
        <v>46</v>
      </c>
      <c r="V180" s="33"/>
      <c r="W180" s="159">
        <f t="shared" si="26"/>
        <v>0</v>
      </c>
      <c r="X180" s="159">
        <v>0</v>
      </c>
      <c r="Y180" s="159">
        <f t="shared" si="27"/>
        <v>0</v>
      </c>
      <c r="Z180" s="159">
        <v>0</v>
      </c>
      <c r="AA180" s="160">
        <f t="shared" si="28"/>
        <v>0</v>
      </c>
      <c r="AR180" s="17" t="s">
        <v>151</v>
      </c>
      <c r="AT180" s="17" t="s">
        <v>147</v>
      </c>
      <c r="AU180" s="17" t="s">
        <v>102</v>
      </c>
      <c r="AY180" s="17" t="s">
        <v>146</v>
      </c>
      <c r="BE180" s="99">
        <f t="shared" si="29"/>
        <v>0</v>
      </c>
      <c r="BF180" s="99">
        <f t="shared" si="30"/>
        <v>0</v>
      </c>
      <c r="BG180" s="99">
        <f t="shared" si="31"/>
        <v>0</v>
      </c>
      <c r="BH180" s="99">
        <f t="shared" si="32"/>
        <v>0</v>
      </c>
      <c r="BI180" s="99">
        <f t="shared" si="33"/>
        <v>0</v>
      </c>
      <c r="BJ180" s="17" t="s">
        <v>87</v>
      </c>
      <c r="BK180" s="99">
        <f t="shared" si="34"/>
        <v>0</v>
      </c>
      <c r="BL180" s="17" t="s">
        <v>151</v>
      </c>
      <c r="BM180" s="17" t="s">
        <v>293</v>
      </c>
    </row>
    <row r="181" spans="2:65" s="1" customFormat="1" ht="31.5" customHeight="1" x14ac:dyDescent="0.3">
      <c r="B181" s="125"/>
      <c r="C181" s="154" t="s">
        <v>222</v>
      </c>
      <c r="D181" s="154" t="s">
        <v>147</v>
      </c>
      <c r="E181" s="155" t="s">
        <v>294</v>
      </c>
      <c r="F181" s="223" t="s">
        <v>295</v>
      </c>
      <c r="G181" s="223"/>
      <c r="H181" s="223"/>
      <c r="I181" s="223"/>
      <c r="J181" s="156" t="s">
        <v>160</v>
      </c>
      <c r="K181" s="157">
        <v>5.7</v>
      </c>
      <c r="L181" s="224">
        <v>0</v>
      </c>
      <c r="M181" s="224"/>
      <c r="N181" s="225">
        <f t="shared" si="25"/>
        <v>0</v>
      </c>
      <c r="O181" s="225"/>
      <c r="P181" s="225"/>
      <c r="Q181" s="225"/>
      <c r="R181" s="128"/>
      <c r="T181" s="158" t="s">
        <v>5</v>
      </c>
      <c r="U181" s="41" t="s">
        <v>46</v>
      </c>
      <c r="V181" s="33"/>
      <c r="W181" s="159">
        <f t="shared" si="26"/>
        <v>0</v>
      </c>
      <c r="X181" s="159">
        <v>0</v>
      </c>
      <c r="Y181" s="159">
        <f t="shared" si="27"/>
        <v>0</v>
      </c>
      <c r="Z181" s="159">
        <v>0</v>
      </c>
      <c r="AA181" s="160">
        <f t="shared" si="28"/>
        <v>0</v>
      </c>
      <c r="AR181" s="17" t="s">
        <v>151</v>
      </c>
      <c r="AT181" s="17" t="s">
        <v>147</v>
      </c>
      <c r="AU181" s="17" t="s">
        <v>102</v>
      </c>
      <c r="AY181" s="17" t="s">
        <v>146</v>
      </c>
      <c r="BE181" s="99">
        <f t="shared" si="29"/>
        <v>0</v>
      </c>
      <c r="BF181" s="99">
        <f t="shared" si="30"/>
        <v>0</v>
      </c>
      <c r="BG181" s="99">
        <f t="shared" si="31"/>
        <v>0</v>
      </c>
      <c r="BH181" s="99">
        <f t="shared" si="32"/>
        <v>0</v>
      </c>
      <c r="BI181" s="99">
        <f t="shared" si="33"/>
        <v>0</v>
      </c>
      <c r="BJ181" s="17" t="s">
        <v>87</v>
      </c>
      <c r="BK181" s="99">
        <f t="shared" si="34"/>
        <v>0</v>
      </c>
      <c r="BL181" s="17" t="s">
        <v>151</v>
      </c>
      <c r="BM181" s="17" t="s">
        <v>296</v>
      </c>
    </row>
    <row r="182" spans="2:65" s="1" customFormat="1" ht="22.5" customHeight="1" x14ac:dyDescent="0.3">
      <c r="B182" s="125"/>
      <c r="C182" s="154" t="s">
        <v>297</v>
      </c>
      <c r="D182" s="154" t="s">
        <v>147</v>
      </c>
      <c r="E182" s="155" t="s">
        <v>298</v>
      </c>
      <c r="F182" s="223" t="s">
        <v>299</v>
      </c>
      <c r="G182" s="223"/>
      <c r="H182" s="223"/>
      <c r="I182" s="223"/>
      <c r="J182" s="156" t="s">
        <v>160</v>
      </c>
      <c r="K182" s="157">
        <v>73.784999999999997</v>
      </c>
      <c r="L182" s="224">
        <v>0</v>
      </c>
      <c r="M182" s="224"/>
      <c r="N182" s="225">
        <f t="shared" si="25"/>
        <v>0</v>
      </c>
      <c r="O182" s="225"/>
      <c r="P182" s="225"/>
      <c r="Q182" s="225"/>
      <c r="R182" s="128"/>
      <c r="T182" s="158" t="s">
        <v>5</v>
      </c>
      <c r="U182" s="41" t="s">
        <v>46</v>
      </c>
      <c r="V182" s="33"/>
      <c r="W182" s="159">
        <f t="shared" si="26"/>
        <v>0</v>
      </c>
      <c r="X182" s="159">
        <v>0</v>
      </c>
      <c r="Y182" s="159">
        <f t="shared" si="27"/>
        <v>0</v>
      </c>
      <c r="Z182" s="159">
        <v>0</v>
      </c>
      <c r="AA182" s="160">
        <f t="shared" si="28"/>
        <v>0</v>
      </c>
      <c r="AR182" s="17" t="s">
        <v>151</v>
      </c>
      <c r="AT182" s="17" t="s">
        <v>147</v>
      </c>
      <c r="AU182" s="17" t="s">
        <v>102</v>
      </c>
      <c r="AY182" s="17" t="s">
        <v>146</v>
      </c>
      <c r="BE182" s="99">
        <f t="shared" si="29"/>
        <v>0</v>
      </c>
      <c r="BF182" s="99">
        <f t="shared" si="30"/>
        <v>0</v>
      </c>
      <c r="BG182" s="99">
        <f t="shared" si="31"/>
        <v>0</v>
      </c>
      <c r="BH182" s="99">
        <f t="shared" si="32"/>
        <v>0</v>
      </c>
      <c r="BI182" s="99">
        <f t="shared" si="33"/>
        <v>0</v>
      </c>
      <c r="BJ182" s="17" t="s">
        <v>87</v>
      </c>
      <c r="BK182" s="99">
        <f t="shared" si="34"/>
        <v>0</v>
      </c>
      <c r="BL182" s="17" t="s">
        <v>151</v>
      </c>
      <c r="BM182" s="17" t="s">
        <v>300</v>
      </c>
    </row>
    <row r="183" spans="2:65" s="1" customFormat="1" ht="31.5" customHeight="1" x14ac:dyDescent="0.3">
      <c r="B183" s="125"/>
      <c r="C183" s="154" t="s">
        <v>225</v>
      </c>
      <c r="D183" s="154" t="s">
        <v>147</v>
      </c>
      <c r="E183" s="155" t="s">
        <v>301</v>
      </c>
      <c r="F183" s="223" t="s">
        <v>302</v>
      </c>
      <c r="G183" s="223"/>
      <c r="H183" s="223"/>
      <c r="I183" s="223"/>
      <c r="J183" s="156" t="s">
        <v>160</v>
      </c>
      <c r="K183" s="157">
        <v>702.62</v>
      </c>
      <c r="L183" s="224">
        <v>0</v>
      </c>
      <c r="M183" s="224"/>
      <c r="N183" s="225">
        <f t="shared" si="25"/>
        <v>0</v>
      </c>
      <c r="O183" s="225"/>
      <c r="P183" s="225"/>
      <c r="Q183" s="225"/>
      <c r="R183" s="128"/>
      <c r="T183" s="158" t="s">
        <v>5</v>
      </c>
      <c r="U183" s="41" t="s">
        <v>46</v>
      </c>
      <c r="V183" s="33"/>
      <c r="W183" s="159">
        <f t="shared" si="26"/>
        <v>0</v>
      </c>
      <c r="X183" s="159">
        <v>0</v>
      </c>
      <c r="Y183" s="159">
        <f t="shared" si="27"/>
        <v>0</v>
      </c>
      <c r="Z183" s="159">
        <v>0</v>
      </c>
      <c r="AA183" s="160">
        <f t="shared" si="28"/>
        <v>0</v>
      </c>
      <c r="AR183" s="17" t="s">
        <v>151</v>
      </c>
      <c r="AT183" s="17" t="s">
        <v>147</v>
      </c>
      <c r="AU183" s="17" t="s">
        <v>102</v>
      </c>
      <c r="AY183" s="17" t="s">
        <v>146</v>
      </c>
      <c r="BE183" s="99">
        <f t="shared" si="29"/>
        <v>0</v>
      </c>
      <c r="BF183" s="99">
        <f t="shared" si="30"/>
        <v>0</v>
      </c>
      <c r="BG183" s="99">
        <f t="shared" si="31"/>
        <v>0</v>
      </c>
      <c r="BH183" s="99">
        <f t="shared" si="32"/>
        <v>0</v>
      </c>
      <c r="BI183" s="99">
        <f t="shared" si="33"/>
        <v>0</v>
      </c>
      <c r="BJ183" s="17" t="s">
        <v>87</v>
      </c>
      <c r="BK183" s="99">
        <f t="shared" si="34"/>
        <v>0</v>
      </c>
      <c r="BL183" s="17" t="s">
        <v>151</v>
      </c>
      <c r="BM183" s="17" t="s">
        <v>303</v>
      </c>
    </row>
    <row r="184" spans="2:65" s="1" customFormat="1" ht="22.5" customHeight="1" x14ac:dyDescent="0.3">
      <c r="B184" s="125"/>
      <c r="C184" s="154" t="s">
        <v>304</v>
      </c>
      <c r="D184" s="154" t="s">
        <v>147</v>
      </c>
      <c r="E184" s="155" t="s">
        <v>305</v>
      </c>
      <c r="F184" s="223" t="s">
        <v>306</v>
      </c>
      <c r="G184" s="223"/>
      <c r="H184" s="223"/>
      <c r="I184" s="223"/>
      <c r="J184" s="156" t="s">
        <v>160</v>
      </c>
      <c r="K184" s="157">
        <v>189.88200000000001</v>
      </c>
      <c r="L184" s="224">
        <v>0</v>
      </c>
      <c r="M184" s="224"/>
      <c r="N184" s="225">
        <f t="shared" si="25"/>
        <v>0</v>
      </c>
      <c r="O184" s="225"/>
      <c r="P184" s="225"/>
      <c r="Q184" s="225"/>
      <c r="R184" s="128"/>
      <c r="T184" s="158" t="s">
        <v>5</v>
      </c>
      <c r="U184" s="41" t="s">
        <v>46</v>
      </c>
      <c r="V184" s="33"/>
      <c r="W184" s="159">
        <f t="shared" si="26"/>
        <v>0</v>
      </c>
      <c r="X184" s="159">
        <v>0</v>
      </c>
      <c r="Y184" s="159">
        <f t="shared" si="27"/>
        <v>0</v>
      </c>
      <c r="Z184" s="159">
        <v>0</v>
      </c>
      <c r="AA184" s="160">
        <f t="shared" si="28"/>
        <v>0</v>
      </c>
      <c r="AR184" s="17" t="s">
        <v>151</v>
      </c>
      <c r="AT184" s="17" t="s">
        <v>147</v>
      </c>
      <c r="AU184" s="17" t="s">
        <v>102</v>
      </c>
      <c r="AY184" s="17" t="s">
        <v>146</v>
      </c>
      <c r="BE184" s="99">
        <f t="shared" si="29"/>
        <v>0</v>
      </c>
      <c r="BF184" s="99">
        <f t="shared" si="30"/>
        <v>0</v>
      </c>
      <c r="BG184" s="99">
        <f t="shared" si="31"/>
        <v>0</v>
      </c>
      <c r="BH184" s="99">
        <f t="shared" si="32"/>
        <v>0</v>
      </c>
      <c r="BI184" s="99">
        <f t="shared" si="33"/>
        <v>0</v>
      </c>
      <c r="BJ184" s="17" t="s">
        <v>87</v>
      </c>
      <c r="BK184" s="99">
        <f t="shared" si="34"/>
        <v>0</v>
      </c>
      <c r="BL184" s="17" t="s">
        <v>151</v>
      </c>
      <c r="BM184" s="17" t="s">
        <v>307</v>
      </c>
    </row>
    <row r="185" spans="2:65" s="1" customFormat="1" ht="22.5" customHeight="1" x14ac:dyDescent="0.3">
      <c r="B185" s="125"/>
      <c r="C185" s="154">
        <v>46</v>
      </c>
      <c r="D185" s="154" t="s">
        <v>147</v>
      </c>
      <c r="E185" s="155" t="s">
        <v>308</v>
      </c>
      <c r="F185" s="223" t="s">
        <v>309</v>
      </c>
      <c r="G185" s="223"/>
      <c r="H185" s="223"/>
      <c r="I185" s="223"/>
      <c r="J185" s="156" t="s">
        <v>310</v>
      </c>
      <c r="K185" s="157">
        <v>1</v>
      </c>
      <c r="L185" s="224">
        <v>0</v>
      </c>
      <c r="M185" s="224"/>
      <c r="N185" s="225">
        <f t="shared" si="25"/>
        <v>0</v>
      </c>
      <c r="O185" s="225"/>
      <c r="P185" s="225"/>
      <c r="Q185" s="225"/>
      <c r="R185" s="128"/>
      <c r="T185" s="158" t="s">
        <v>5</v>
      </c>
      <c r="U185" s="41" t="s">
        <v>46</v>
      </c>
      <c r="V185" s="33"/>
      <c r="W185" s="159">
        <f t="shared" si="26"/>
        <v>0</v>
      </c>
      <c r="X185" s="159">
        <v>0</v>
      </c>
      <c r="Y185" s="159">
        <f t="shared" si="27"/>
        <v>0</v>
      </c>
      <c r="Z185" s="159">
        <v>0</v>
      </c>
      <c r="AA185" s="160">
        <f t="shared" si="28"/>
        <v>0</v>
      </c>
      <c r="AR185" s="17" t="s">
        <v>151</v>
      </c>
      <c r="AT185" s="17" t="s">
        <v>147</v>
      </c>
      <c r="AU185" s="17" t="s">
        <v>102</v>
      </c>
      <c r="AY185" s="17" t="s">
        <v>146</v>
      </c>
      <c r="BE185" s="99">
        <f t="shared" si="29"/>
        <v>0</v>
      </c>
      <c r="BF185" s="99">
        <f t="shared" si="30"/>
        <v>0</v>
      </c>
      <c r="BG185" s="99">
        <f t="shared" si="31"/>
        <v>0</v>
      </c>
      <c r="BH185" s="99">
        <f t="shared" si="32"/>
        <v>0</v>
      </c>
      <c r="BI185" s="99">
        <f t="shared" si="33"/>
        <v>0</v>
      </c>
      <c r="BJ185" s="17" t="s">
        <v>87</v>
      </c>
      <c r="BK185" s="99">
        <f t="shared" si="34"/>
        <v>0</v>
      </c>
      <c r="BL185" s="17" t="s">
        <v>151</v>
      </c>
      <c r="BM185" s="17" t="s">
        <v>311</v>
      </c>
    </row>
    <row r="186" spans="2:65" s="1" customFormat="1" ht="22.5" customHeight="1" x14ac:dyDescent="0.3">
      <c r="B186" s="125"/>
      <c r="C186" s="170" t="s">
        <v>312</v>
      </c>
      <c r="D186" s="170" t="s">
        <v>147</v>
      </c>
      <c r="E186" s="171" t="s">
        <v>313</v>
      </c>
      <c r="F186" s="237" t="s">
        <v>314</v>
      </c>
      <c r="G186" s="237"/>
      <c r="H186" s="237"/>
      <c r="I186" s="237"/>
      <c r="J186" s="172" t="s">
        <v>310</v>
      </c>
      <c r="K186" s="173">
        <v>0</v>
      </c>
      <c r="L186" s="238">
        <v>0</v>
      </c>
      <c r="M186" s="238"/>
      <c r="N186" s="239">
        <f t="shared" si="25"/>
        <v>0</v>
      </c>
      <c r="O186" s="239"/>
      <c r="P186" s="239"/>
      <c r="Q186" s="239"/>
      <c r="R186" s="128"/>
      <c r="T186" s="158" t="s">
        <v>5</v>
      </c>
      <c r="U186" s="41" t="s">
        <v>46</v>
      </c>
      <c r="V186" s="33"/>
      <c r="W186" s="159">
        <f t="shared" si="26"/>
        <v>0</v>
      </c>
      <c r="X186" s="159">
        <v>0</v>
      </c>
      <c r="Y186" s="159">
        <f t="shared" si="27"/>
        <v>0</v>
      </c>
      <c r="Z186" s="159">
        <v>0</v>
      </c>
      <c r="AA186" s="160">
        <f t="shared" si="28"/>
        <v>0</v>
      </c>
      <c r="AR186" s="17" t="s">
        <v>151</v>
      </c>
      <c r="AT186" s="17" t="s">
        <v>147</v>
      </c>
      <c r="AU186" s="17" t="s">
        <v>102</v>
      </c>
      <c r="AY186" s="17" t="s">
        <v>146</v>
      </c>
      <c r="BE186" s="99">
        <f t="shared" si="29"/>
        <v>0</v>
      </c>
      <c r="BF186" s="99">
        <f t="shared" si="30"/>
        <v>0</v>
      </c>
      <c r="BG186" s="99">
        <f t="shared" si="31"/>
        <v>0</v>
      </c>
      <c r="BH186" s="99">
        <f t="shared" si="32"/>
        <v>0</v>
      </c>
      <c r="BI186" s="99">
        <f t="shared" si="33"/>
        <v>0</v>
      </c>
      <c r="BJ186" s="17" t="s">
        <v>87</v>
      </c>
      <c r="BK186" s="99">
        <f t="shared" si="34"/>
        <v>0</v>
      </c>
      <c r="BL186" s="17" t="s">
        <v>151</v>
      </c>
      <c r="BM186" s="17" t="s">
        <v>315</v>
      </c>
    </row>
    <row r="187" spans="2:65" s="9" customFormat="1" ht="22.35" customHeight="1" x14ac:dyDescent="0.3">
      <c r="B187" s="143"/>
      <c r="C187" s="144"/>
      <c r="D187" s="153" t="s">
        <v>115</v>
      </c>
      <c r="E187" s="153"/>
      <c r="F187" s="153"/>
      <c r="G187" s="153"/>
      <c r="H187" s="153"/>
      <c r="I187" s="153"/>
      <c r="J187" s="153"/>
      <c r="K187" s="153"/>
      <c r="L187" s="153"/>
      <c r="M187" s="153"/>
      <c r="N187" s="232">
        <f>BK187</f>
        <v>0</v>
      </c>
      <c r="O187" s="233"/>
      <c r="P187" s="233"/>
      <c r="Q187" s="233"/>
      <c r="R187" s="146"/>
      <c r="T187" s="147"/>
      <c r="U187" s="144"/>
      <c r="V187" s="144"/>
      <c r="W187" s="148">
        <f>SUM(W188:W192)</f>
        <v>0</v>
      </c>
      <c r="X187" s="144"/>
      <c r="Y187" s="148">
        <f>SUM(Y188:Y192)</f>
        <v>0</v>
      </c>
      <c r="Z187" s="144"/>
      <c r="AA187" s="149">
        <f>SUM(AA188:AA192)</f>
        <v>0</v>
      </c>
      <c r="AR187" s="150" t="s">
        <v>87</v>
      </c>
      <c r="AT187" s="151" t="s">
        <v>80</v>
      </c>
      <c r="AU187" s="151" t="s">
        <v>102</v>
      </c>
      <c r="AY187" s="150" t="s">
        <v>146</v>
      </c>
      <c r="BK187" s="152">
        <f>SUM(BK188:BK192)</f>
        <v>0</v>
      </c>
    </row>
    <row r="188" spans="2:65" s="1" customFormat="1" ht="44.25" customHeight="1" x14ac:dyDescent="0.3">
      <c r="B188" s="125"/>
      <c r="C188" s="154" t="s">
        <v>232</v>
      </c>
      <c r="D188" s="154" t="s">
        <v>147</v>
      </c>
      <c r="E188" s="155" t="s">
        <v>316</v>
      </c>
      <c r="F188" s="223" t="s">
        <v>317</v>
      </c>
      <c r="G188" s="223"/>
      <c r="H188" s="223"/>
      <c r="I188" s="223"/>
      <c r="J188" s="156" t="s">
        <v>168</v>
      </c>
      <c r="K188" s="157">
        <v>144.47499999999999</v>
      </c>
      <c r="L188" s="224">
        <v>0</v>
      </c>
      <c r="M188" s="224"/>
      <c r="N188" s="225">
        <f>ROUND(L188*K188,2)</f>
        <v>0</v>
      </c>
      <c r="O188" s="225"/>
      <c r="P188" s="225"/>
      <c r="Q188" s="225"/>
      <c r="R188" s="128"/>
      <c r="T188" s="158" t="s">
        <v>5</v>
      </c>
      <c r="U188" s="41" t="s">
        <v>46</v>
      </c>
      <c r="V188" s="33"/>
      <c r="W188" s="159">
        <f>V188*K188</f>
        <v>0</v>
      </c>
      <c r="X188" s="159">
        <v>0</v>
      </c>
      <c r="Y188" s="159">
        <f>X188*K188</f>
        <v>0</v>
      </c>
      <c r="Z188" s="159">
        <v>0</v>
      </c>
      <c r="AA188" s="160">
        <f>Z188*K188</f>
        <v>0</v>
      </c>
      <c r="AR188" s="17" t="s">
        <v>151</v>
      </c>
      <c r="AT188" s="17" t="s">
        <v>147</v>
      </c>
      <c r="AU188" s="17" t="s">
        <v>154</v>
      </c>
      <c r="AY188" s="17" t="s">
        <v>146</v>
      </c>
      <c r="BE188" s="99">
        <f>IF(U188="základní",N188,0)</f>
        <v>0</v>
      </c>
      <c r="BF188" s="99">
        <f>IF(U188="snížená",N188,0)</f>
        <v>0</v>
      </c>
      <c r="BG188" s="99">
        <f>IF(U188="zákl. přenesená",N188,0)</f>
        <v>0</v>
      </c>
      <c r="BH188" s="99">
        <f>IF(U188="sníž. přenesená",N188,0)</f>
        <v>0</v>
      </c>
      <c r="BI188" s="99">
        <f>IF(U188="nulová",N188,0)</f>
        <v>0</v>
      </c>
      <c r="BJ188" s="17" t="s">
        <v>87</v>
      </c>
      <c r="BK188" s="99">
        <f>ROUND(L188*K188,2)</f>
        <v>0</v>
      </c>
      <c r="BL188" s="17" t="s">
        <v>151</v>
      </c>
      <c r="BM188" s="17" t="s">
        <v>318</v>
      </c>
    </row>
    <row r="189" spans="2:65" s="1" customFormat="1" ht="31.5" customHeight="1" x14ac:dyDescent="0.3">
      <c r="B189" s="125"/>
      <c r="C189" s="154" t="s">
        <v>319</v>
      </c>
      <c r="D189" s="154" t="s">
        <v>147</v>
      </c>
      <c r="E189" s="155" t="s">
        <v>320</v>
      </c>
      <c r="F189" s="223" t="s">
        <v>321</v>
      </c>
      <c r="G189" s="223"/>
      <c r="H189" s="223"/>
      <c r="I189" s="223"/>
      <c r="J189" s="156" t="s">
        <v>168</v>
      </c>
      <c r="K189" s="157">
        <v>144.47499999999999</v>
      </c>
      <c r="L189" s="224">
        <v>0</v>
      </c>
      <c r="M189" s="224"/>
      <c r="N189" s="225">
        <f>ROUND(L189*K189,2)</f>
        <v>0</v>
      </c>
      <c r="O189" s="225"/>
      <c r="P189" s="225"/>
      <c r="Q189" s="225"/>
      <c r="R189" s="128"/>
      <c r="T189" s="158" t="s">
        <v>5</v>
      </c>
      <c r="U189" s="41" t="s">
        <v>46</v>
      </c>
      <c r="V189" s="33"/>
      <c r="W189" s="159">
        <f>V189*K189</f>
        <v>0</v>
      </c>
      <c r="X189" s="159">
        <v>0</v>
      </c>
      <c r="Y189" s="159">
        <f>X189*K189</f>
        <v>0</v>
      </c>
      <c r="Z189" s="159">
        <v>0</v>
      </c>
      <c r="AA189" s="160">
        <f>Z189*K189</f>
        <v>0</v>
      </c>
      <c r="AR189" s="17" t="s">
        <v>151</v>
      </c>
      <c r="AT189" s="17" t="s">
        <v>147</v>
      </c>
      <c r="AU189" s="17" t="s">
        <v>154</v>
      </c>
      <c r="AY189" s="17" t="s">
        <v>146</v>
      </c>
      <c r="BE189" s="99">
        <f>IF(U189="základní",N189,0)</f>
        <v>0</v>
      </c>
      <c r="BF189" s="99">
        <f>IF(U189="snížená",N189,0)</f>
        <v>0</v>
      </c>
      <c r="BG189" s="99">
        <f>IF(U189="zákl. přenesená",N189,0)</f>
        <v>0</v>
      </c>
      <c r="BH189" s="99">
        <f>IF(U189="sníž. přenesená",N189,0)</f>
        <v>0</v>
      </c>
      <c r="BI189" s="99">
        <f>IF(U189="nulová",N189,0)</f>
        <v>0</v>
      </c>
      <c r="BJ189" s="17" t="s">
        <v>87</v>
      </c>
      <c r="BK189" s="99">
        <f>ROUND(L189*K189,2)</f>
        <v>0</v>
      </c>
      <c r="BL189" s="17" t="s">
        <v>151</v>
      </c>
      <c r="BM189" s="17" t="s">
        <v>322</v>
      </c>
    </row>
    <row r="190" spans="2:65" s="1" customFormat="1" ht="31.5" customHeight="1" x14ac:dyDescent="0.3">
      <c r="B190" s="125"/>
      <c r="C190" s="154" t="s">
        <v>236</v>
      </c>
      <c r="D190" s="154" t="s">
        <v>147</v>
      </c>
      <c r="E190" s="155" t="s">
        <v>323</v>
      </c>
      <c r="F190" s="223" t="s">
        <v>324</v>
      </c>
      <c r="G190" s="223"/>
      <c r="H190" s="223"/>
      <c r="I190" s="223"/>
      <c r="J190" s="156" t="s">
        <v>168</v>
      </c>
      <c r="K190" s="157">
        <v>144.47499999999999</v>
      </c>
      <c r="L190" s="224">
        <v>0</v>
      </c>
      <c r="M190" s="224"/>
      <c r="N190" s="225">
        <f>ROUND(L190*K190,2)</f>
        <v>0</v>
      </c>
      <c r="O190" s="225"/>
      <c r="P190" s="225"/>
      <c r="Q190" s="225"/>
      <c r="R190" s="128"/>
      <c r="T190" s="158" t="s">
        <v>5</v>
      </c>
      <c r="U190" s="41" t="s">
        <v>46</v>
      </c>
      <c r="V190" s="33"/>
      <c r="W190" s="159">
        <f>V190*K190</f>
        <v>0</v>
      </c>
      <c r="X190" s="159">
        <v>0</v>
      </c>
      <c r="Y190" s="159">
        <f>X190*K190</f>
        <v>0</v>
      </c>
      <c r="Z190" s="159">
        <v>0</v>
      </c>
      <c r="AA190" s="160">
        <f>Z190*K190</f>
        <v>0</v>
      </c>
      <c r="AR190" s="17" t="s">
        <v>151</v>
      </c>
      <c r="AT190" s="17" t="s">
        <v>147</v>
      </c>
      <c r="AU190" s="17" t="s">
        <v>154</v>
      </c>
      <c r="AY190" s="17" t="s">
        <v>146</v>
      </c>
      <c r="BE190" s="99">
        <f>IF(U190="základní",N190,0)</f>
        <v>0</v>
      </c>
      <c r="BF190" s="99">
        <f>IF(U190="snížená",N190,0)</f>
        <v>0</v>
      </c>
      <c r="BG190" s="99">
        <f>IF(U190="zákl. přenesená",N190,0)</f>
        <v>0</v>
      </c>
      <c r="BH190" s="99">
        <f>IF(U190="sníž. přenesená",N190,0)</f>
        <v>0</v>
      </c>
      <c r="BI190" s="99">
        <f>IF(U190="nulová",N190,0)</f>
        <v>0</v>
      </c>
      <c r="BJ190" s="17" t="s">
        <v>87</v>
      </c>
      <c r="BK190" s="99">
        <f>ROUND(L190*K190,2)</f>
        <v>0</v>
      </c>
      <c r="BL190" s="17" t="s">
        <v>151</v>
      </c>
      <c r="BM190" s="17" t="s">
        <v>325</v>
      </c>
    </row>
    <row r="191" spans="2:65" s="1" customFormat="1" ht="31.5" customHeight="1" x14ac:dyDescent="0.3">
      <c r="B191" s="125"/>
      <c r="C191" s="154" t="s">
        <v>326</v>
      </c>
      <c r="D191" s="154" t="s">
        <v>147</v>
      </c>
      <c r="E191" s="155" t="s">
        <v>327</v>
      </c>
      <c r="F191" s="223" t="s">
        <v>328</v>
      </c>
      <c r="G191" s="223"/>
      <c r="H191" s="223"/>
      <c r="I191" s="223"/>
      <c r="J191" s="156" t="s">
        <v>168</v>
      </c>
      <c r="K191" s="157">
        <v>144.47499999999999</v>
      </c>
      <c r="L191" s="224">
        <v>0</v>
      </c>
      <c r="M191" s="224"/>
      <c r="N191" s="225">
        <f>ROUND(L191*K191,2)</f>
        <v>0</v>
      </c>
      <c r="O191" s="225"/>
      <c r="P191" s="225"/>
      <c r="Q191" s="225"/>
      <c r="R191" s="128"/>
      <c r="T191" s="158" t="s">
        <v>5</v>
      </c>
      <c r="U191" s="41" t="s">
        <v>46</v>
      </c>
      <c r="V191" s="33"/>
      <c r="W191" s="159">
        <f>V191*K191</f>
        <v>0</v>
      </c>
      <c r="X191" s="159">
        <v>0</v>
      </c>
      <c r="Y191" s="159">
        <f>X191*K191</f>
        <v>0</v>
      </c>
      <c r="Z191" s="159">
        <v>0</v>
      </c>
      <c r="AA191" s="160">
        <f>Z191*K191</f>
        <v>0</v>
      </c>
      <c r="AR191" s="17" t="s">
        <v>151</v>
      </c>
      <c r="AT191" s="17" t="s">
        <v>147</v>
      </c>
      <c r="AU191" s="17" t="s">
        <v>154</v>
      </c>
      <c r="AY191" s="17" t="s">
        <v>146</v>
      </c>
      <c r="BE191" s="99">
        <f>IF(U191="základní",N191,0)</f>
        <v>0</v>
      </c>
      <c r="BF191" s="99">
        <f>IF(U191="snížená",N191,0)</f>
        <v>0</v>
      </c>
      <c r="BG191" s="99">
        <f>IF(U191="zákl. přenesená",N191,0)</f>
        <v>0</v>
      </c>
      <c r="BH191" s="99">
        <f>IF(U191="sníž. přenesená",N191,0)</f>
        <v>0</v>
      </c>
      <c r="BI191" s="99">
        <f>IF(U191="nulová",N191,0)</f>
        <v>0</v>
      </c>
      <c r="BJ191" s="17" t="s">
        <v>87</v>
      </c>
      <c r="BK191" s="99">
        <f>ROUND(L191*K191,2)</f>
        <v>0</v>
      </c>
      <c r="BL191" s="17" t="s">
        <v>151</v>
      </c>
      <c r="BM191" s="17" t="s">
        <v>329</v>
      </c>
    </row>
    <row r="192" spans="2:65" s="1" customFormat="1" ht="22.5" customHeight="1" x14ac:dyDescent="0.3">
      <c r="B192" s="125"/>
      <c r="C192" s="154" t="s">
        <v>239</v>
      </c>
      <c r="D192" s="154" t="s">
        <v>147</v>
      </c>
      <c r="E192" s="155" t="s">
        <v>330</v>
      </c>
      <c r="F192" s="223" t="s">
        <v>331</v>
      </c>
      <c r="G192" s="223"/>
      <c r="H192" s="223"/>
      <c r="I192" s="223"/>
      <c r="J192" s="156" t="s">
        <v>168</v>
      </c>
      <c r="K192" s="157">
        <v>102.748</v>
      </c>
      <c r="L192" s="224">
        <v>0</v>
      </c>
      <c r="M192" s="224"/>
      <c r="N192" s="225">
        <f>ROUND(L192*K192,2)</f>
        <v>0</v>
      </c>
      <c r="O192" s="225"/>
      <c r="P192" s="225"/>
      <c r="Q192" s="225"/>
      <c r="R192" s="128"/>
      <c r="T192" s="158" t="s">
        <v>5</v>
      </c>
      <c r="U192" s="41" t="s">
        <v>46</v>
      </c>
      <c r="V192" s="33"/>
      <c r="W192" s="159">
        <f>V192*K192</f>
        <v>0</v>
      </c>
      <c r="X192" s="159">
        <v>0</v>
      </c>
      <c r="Y192" s="159">
        <f>X192*K192</f>
        <v>0</v>
      </c>
      <c r="Z192" s="159">
        <v>0</v>
      </c>
      <c r="AA192" s="160">
        <f>Z192*K192</f>
        <v>0</v>
      </c>
      <c r="AR192" s="17" t="s">
        <v>151</v>
      </c>
      <c r="AT192" s="17" t="s">
        <v>147</v>
      </c>
      <c r="AU192" s="17" t="s">
        <v>154</v>
      </c>
      <c r="AY192" s="17" t="s">
        <v>146</v>
      </c>
      <c r="BE192" s="99">
        <f>IF(U192="základní",N192,0)</f>
        <v>0</v>
      </c>
      <c r="BF192" s="99">
        <f>IF(U192="snížená",N192,0)</f>
        <v>0</v>
      </c>
      <c r="BG192" s="99">
        <f>IF(U192="zákl. přenesená",N192,0)</f>
        <v>0</v>
      </c>
      <c r="BH192" s="99">
        <f>IF(U192="sníž. přenesená",N192,0)</f>
        <v>0</v>
      </c>
      <c r="BI192" s="99">
        <f>IF(U192="nulová",N192,0)</f>
        <v>0</v>
      </c>
      <c r="BJ192" s="17" t="s">
        <v>87</v>
      </c>
      <c r="BK192" s="99">
        <f>ROUND(L192*K192,2)</f>
        <v>0</v>
      </c>
      <c r="BL192" s="17" t="s">
        <v>151</v>
      </c>
      <c r="BM192" s="17" t="s">
        <v>332</v>
      </c>
    </row>
    <row r="193" spans="2:65" s="9" customFormat="1" ht="37.35" customHeight="1" x14ac:dyDescent="0.35">
      <c r="B193" s="143"/>
      <c r="C193" s="144"/>
      <c r="D193" s="145" t="s">
        <v>116</v>
      </c>
      <c r="E193" s="145"/>
      <c r="F193" s="145"/>
      <c r="G193" s="145"/>
      <c r="H193" s="145"/>
      <c r="I193" s="145"/>
      <c r="J193" s="145"/>
      <c r="K193" s="145"/>
      <c r="L193" s="145"/>
      <c r="M193" s="145"/>
      <c r="N193" s="220">
        <f>BK193</f>
        <v>0</v>
      </c>
      <c r="O193" s="221"/>
      <c r="P193" s="221"/>
      <c r="Q193" s="221"/>
      <c r="R193" s="146"/>
      <c r="T193" s="147"/>
      <c r="U193" s="144"/>
      <c r="V193" s="144"/>
      <c r="W193" s="148">
        <f>W194+W197+W208+W211+W213+W220+W225+W251+W257+W260</f>
        <v>0</v>
      </c>
      <c r="X193" s="144"/>
      <c r="Y193" s="148">
        <f>Y194+Y197+Y208+Y211+Y213+Y220+Y225+Y251+Y257+Y260</f>
        <v>5.2136000000000002E-2</v>
      </c>
      <c r="Z193" s="144"/>
      <c r="AA193" s="149">
        <f>AA194+AA197+AA208+AA211+AA213+AA220+AA225+AA251+AA257+AA260</f>
        <v>0</v>
      </c>
      <c r="AR193" s="150" t="s">
        <v>102</v>
      </c>
      <c r="AT193" s="151" t="s">
        <v>80</v>
      </c>
      <c r="AU193" s="151" t="s">
        <v>81</v>
      </c>
      <c r="AY193" s="150" t="s">
        <v>146</v>
      </c>
      <c r="BK193" s="152">
        <f>BK194+BK197+BK208+BK211+BK213+BK220+BK225+BK251+BK257+BK260</f>
        <v>0</v>
      </c>
    </row>
    <row r="194" spans="2:65" s="9" customFormat="1" ht="19.899999999999999" customHeight="1" x14ac:dyDescent="0.3">
      <c r="B194" s="143"/>
      <c r="C194" s="144"/>
      <c r="D194" s="153" t="s">
        <v>117</v>
      </c>
      <c r="E194" s="153"/>
      <c r="F194" s="153"/>
      <c r="G194" s="153"/>
      <c r="H194" s="153"/>
      <c r="I194" s="153"/>
      <c r="J194" s="153"/>
      <c r="K194" s="153"/>
      <c r="L194" s="153"/>
      <c r="M194" s="153"/>
      <c r="N194" s="230">
        <f>BK194</f>
        <v>0</v>
      </c>
      <c r="O194" s="231"/>
      <c r="P194" s="231"/>
      <c r="Q194" s="231"/>
      <c r="R194" s="146"/>
      <c r="T194" s="147"/>
      <c r="U194" s="144"/>
      <c r="V194" s="144"/>
      <c r="W194" s="148">
        <f>SUM(W195:W196)</f>
        <v>0</v>
      </c>
      <c r="X194" s="144"/>
      <c r="Y194" s="148">
        <f>SUM(Y195:Y196)</f>
        <v>0</v>
      </c>
      <c r="Z194" s="144"/>
      <c r="AA194" s="149">
        <f>SUM(AA195:AA196)</f>
        <v>0</v>
      </c>
      <c r="AR194" s="150" t="s">
        <v>102</v>
      </c>
      <c r="AT194" s="151" t="s">
        <v>80</v>
      </c>
      <c r="AU194" s="151" t="s">
        <v>87</v>
      </c>
      <c r="AY194" s="150" t="s">
        <v>146</v>
      </c>
      <c r="BK194" s="152">
        <f>SUM(BK195:BK196)</f>
        <v>0</v>
      </c>
    </row>
    <row r="195" spans="2:65" s="1" customFormat="1" ht="31.5" customHeight="1" x14ac:dyDescent="0.3">
      <c r="B195" s="125"/>
      <c r="C195" s="154" t="s">
        <v>333</v>
      </c>
      <c r="D195" s="154" t="s">
        <v>147</v>
      </c>
      <c r="E195" s="155" t="s">
        <v>334</v>
      </c>
      <c r="F195" s="223" t="s">
        <v>335</v>
      </c>
      <c r="G195" s="223"/>
      <c r="H195" s="223"/>
      <c r="I195" s="223"/>
      <c r="J195" s="156" t="s">
        <v>160</v>
      </c>
      <c r="K195" s="157">
        <v>897.6</v>
      </c>
      <c r="L195" s="224">
        <v>0</v>
      </c>
      <c r="M195" s="224"/>
      <c r="N195" s="225">
        <f>ROUND(L195*K195,2)</f>
        <v>0</v>
      </c>
      <c r="O195" s="225"/>
      <c r="P195" s="225"/>
      <c r="Q195" s="225"/>
      <c r="R195" s="128"/>
      <c r="T195" s="158" t="s">
        <v>5</v>
      </c>
      <c r="U195" s="41" t="s">
        <v>46</v>
      </c>
      <c r="V195" s="33"/>
      <c r="W195" s="159">
        <f>V195*K195</f>
        <v>0</v>
      </c>
      <c r="X195" s="159">
        <v>0</v>
      </c>
      <c r="Y195" s="159">
        <f>X195*K195</f>
        <v>0</v>
      </c>
      <c r="Z195" s="159">
        <v>0</v>
      </c>
      <c r="AA195" s="160">
        <f>Z195*K195</f>
        <v>0</v>
      </c>
      <c r="AR195" s="17" t="s">
        <v>176</v>
      </c>
      <c r="AT195" s="17" t="s">
        <v>147</v>
      </c>
      <c r="AU195" s="17" t="s">
        <v>102</v>
      </c>
      <c r="AY195" s="17" t="s">
        <v>146</v>
      </c>
      <c r="BE195" s="99">
        <f>IF(U195="základní",N195,0)</f>
        <v>0</v>
      </c>
      <c r="BF195" s="99">
        <f>IF(U195="snížená",N195,0)</f>
        <v>0</v>
      </c>
      <c r="BG195" s="99">
        <f>IF(U195="zákl. přenesená",N195,0)</f>
        <v>0</v>
      </c>
      <c r="BH195" s="99">
        <f>IF(U195="sníž. přenesená",N195,0)</f>
        <v>0</v>
      </c>
      <c r="BI195" s="99">
        <f>IF(U195="nulová",N195,0)</f>
        <v>0</v>
      </c>
      <c r="BJ195" s="17" t="s">
        <v>87</v>
      </c>
      <c r="BK195" s="99">
        <f>ROUND(L195*K195,2)</f>
        <v>0</v>
      </c>
      <c r="BL195" s="17" t="s">
        <v>176</v>
      </c>
      <c r="BM195" s="17" t="s">
        <v>336</v>
      </c>
    </row>
    <row r="196" spans="2:65" s="1" customFormat="1" ht="31.5" customHeight="1" x14ac:dyDescent="0.3">
      <c r="B196" s="125"/>
      <c r="C196" s="161" t="s">
        <v>244</v>
      </c>
      <c r="D196" s="161" t="s">
        <v>199</v>
      </c>
      <c r="E196" s="162" t="s">
        <v>337</v>
      </c>
      <c r="F196" s="234" t="s">
        <v>338</v>
      </c>
      <c r="G196" s="234"/>
      <c r="H196" s="234"/>
      <c r="I196" s="234"/>
      <c r="J196" s="163" t="s">
        <v>160</v>
      </c>
      <c r="K196" s="164">
        <v>1032.24</v>
      </c>
      <c r="L196" s="235">
        <v>0</v>
      </c>
      <c r="M196" s="235"/>
      <c r="N196" s="236">
        <f>ROUND(L196*K196,2)</f>
        <v>0</v>
      </c>
      <c r="O196" s="225"/>
      <c r="P196" s="225"/>
      <c r="Q196" s="225"/>
      <c r="R196" s="128"/>
      <c r="T196" s="158" t="s">
        <v>5</v>
      </c>
      <c r="U196" s="41" t="s">
        <v>46</v>
      </c>
      <c r="V196" s="33"/>
      <c r="W196" s="159">
        <f>V196*K196</f>
        <v>0</v>
      </c>
      <c r="X196" s="159">
        <v>0</v>
      </c>
      <c r="Y196" s="159">
        <f>X196*K196</f>
        <v>0</v>
      </c>
      <c r="Z196" s="159">
        <v>0</v>
      </c>
      <c r="AA196" s="160">
        <f>Z196*K196</f>
        <v>0</v>
      </c>
      <c r="AR196" s="17" t="s">
        <v>205</v>
      </c>
      <c r="AT196" s="17" t="s">
        <v>199</v>
      </c>
      <c r="AU196" s="17" t="s">
        <v>102</v>
      </c>
      <c r="AY196" s="17" t="s">
        <v>146</v>
      </c>
      <c r="BE196" s="99">
        <f>IF(U196="základní",N196,0)</f>
        <v>0</v>
      </c>
      <c r="BF196" s="99">
        <f>IF(U196="snížená",N196,0)</f>
        <v>0</v>
      </c>
      <c r="BG196" s="99">
        <f>IF(U196="zákl. přenesená",N196,0)</f>
        <v>0</v>
      </c>
      <c r="BH196" s="99">
        <f>IF(U196="sníž. přenesená",N196,0)</f>
        <v>0</v>
      </c>
      <c r="BI196" s="99">
        <f>IF(U196="nulová",N196,0)</f>
        <v>0</v>
      </c>
      <c r="BJ196" s="17" t="s">
        <v>87</v>
      </c>
      <c r="BK196" s="99">
        <f>ROUND(L196*K196,2)</f>
        <v>0</v>
      </c>
      <c r="BL196" s="17" t="s">
        <v>176</v>
      </c>
      <c r="BM196" s="17" t="s">
        <v>339</v>
      </c>
    </row>
    <row r="197" spans="2:65" s="9" customFormat="1" ht="29.85" customHeight="1" x14ac:dyDescent="0.3">
      <c r="B197" s="143"/>
      <c r="C197" s="144"/>
      <c r="D197" s="153" t="s">
        <v>118</v>
      </c>
      <c r="E197" s="153"/>
      <c r="F197" s="153"/>
      <c r="G197" s="153"/>
      <c r="H197" s="153"/>
      <c r="I197" s="153"/>
      <c r="J197" s="153"/>
      <c r="K197" s="153"/>
      <c r="L197" s="153"/>
      <c r="M197" s="153"/>
      <c r="N197" s="232">
        <f>BK197</f>
        <v>0</v>
      </c>
      <c r="O197" s="233"/>
      <c r="P197" s="233"/>
      <c r="Q197" s="233"/>
      <c r="R197" s="146"/>
      <c r="T197" s="147"/>
      <c r="U197" s="144"/>
      <c r="V197" s="144"/>
      <c r="W197" s="148">
        <f>SUM(W198:W207)</f>
        <v>0</v>
      </c>
      <c r="X197" s="144"/>
      <c r="Y197" s="148">
        <f>SUM(Y198:Y207)</f>
        <v>0</v>
      </c>
      <c r="Z197" s="144"/>
      <c r="AA197" s="149">
        <f>SUM(AA198:AA207)</f>
        <v>0</v>
      </c>
      <c r="AR197" s="150" t="s">
        <v>102</v>
      </c>
      <c r="AT197" s="151" t="s">
        <v>80</v>
      </c>
      <c r="AU197" s="151" t="s">
        <v>87</v>
      </c>
      <c r="AY197" s="150" t="s">
        <v>146</v>
      </c>
      <c r="BK197" s="152">
        <f>SUM(BK198:BK207)</f>
        <v>0</v>
      </c>
    </row>
    <row r="198" spans="2:65" s="1" customFormat="1" ht="31.5" customHeight="1" x14ac:dyDescent="0.3">
      <c r="B198" s="125"/>
      <c r="C198" s="154" t="s">
        <v>340</v>
      </c>
      <c r="D198" s="154" t="s">
        <v>147</v>
      </c>
      <c r="E198" s="155" t="s">
        <v>341</v>
      </c>
      <c r="F198" s="223" t="s">
        <v>342</v>
      </c>
      <c r="G198" s="223"/>
      <c r="H198" s="223"/>
      <c r="I198" s="223"/>
      <c r="J198" s="156" t="s">
        <v>160</v>
      </c>
      <c r="K198" s="157">
        <v>189.88200000000001</v>
      </c>
      <c r="L198" s="224">
        <v>0</v>
      </c>
      <c r="M198" s="224"/>
      <c r="N198" s="225">
        <f t="shared" ref="N198:N207" si="35">ROUND(L198*K198,2)</f>
        <v>0</v>
      </c>
      <c r="O198" s="225"/>
      <c r="P198" s="225"/>
      <c r="Q198" s="225"/>
      <c r="R198" s="128"/>
      <c r="T198" s="158" t="s">
        <v>5</v>
      </c>
      <c r="U198" s="41" t="s">
        <v>46</v>
      </c>
      <c r="V198" s="33"/>
      <c r="W198" s="159">
        <f t="shared" ref="W198:W207" si="36">V198*K198</f>
        <v>0</v>
      </c>
      <c r="X198" s="159">
        <v>0</v>
      </c>
      <c r="Y198" s="159">
        <f t="shared" ref="Y198:Y207" si="37">X198*K198</f>
        <v>0</v>
      </c>
      <c r="Z198" s="159">
        <v>0</v>
      </c>
      <c r="AA198" s="160">
        <f t="shared" ref="AA198:AA207" si="38">Z198*K198</f>
        <v>0</v>
      </c>
      <c r="AR198" s="17" t="s">
        <v>176</v>
      </c>
      <c r="AT198" s="17" t="s">
        <v>147</v>
      </c>
      <c r="AU198" s="17" t="s">
        <v>102</v>
      </c>
      <c r="AY198" s="17" t="s">
        <v>146</v>
      </c>
      <c r="BE198" s="99">
        <f t="shared" ref="BE198:BE207" si="39">IF(U198="základní",N198,0)</f>
        <v>0</v>
      </c>
      <c r="BF198" s="99">
        <f t="shared" ref="BF198:BF207" si="40">IF(U198="snížená",N198,0)</f>
        <v>0</v>
      </c>
      <c r="BG198" s="99">
        <f t="shared" ref="BG198:BG207" si="41">IF(U198="zákl. přenesená",N198,0)</f>
        <v>0</v>
      </c>
      <c r="BH198" s="99">
        <f t="shared" ref="BH198:BH207" si="42">IF(U198="sníž. přenesená",N198,0)</f>
        <v>0</v>
      </c>
      <c r="BI198" s="99">
        <f t="shared" ref="BI198:BI207" si="43">IF(U198="nulová",N198,0)</f>
        <v>0</v>
      </c>
      <c r="BJ198" s="17" t="s">
        <v>87</v>
      </c>
      <c r="BK198" s="99">
        <f t="shared" ref="BK198:BK207" si="44">ROUND(L198*K198,2)</f>
        <v>0</v>
      </c>
      <c r="BL198" s="17" t="s">
        <v>176</v>
      </c>
      <c r="BM198" s="17" t="s">
        <v>343</v>
      </c>
    </row>
    <row r="199" spans="2:65" s="1" customFormat="1" ht="31.5" customHeight="1" x14ac:dyDescent="0.3">
      <c r="B199" s="125"/>
      <c r="C199" s="154" t="s">
        <v>247</v>
      </c>
      <c r="D199" s="154" t="s">
        <v>147</v>
      </c>
      <c r="E199" s="155" t="s">
        <v>344</v>
      </c>
      <c r="F199" s="223" t="s">
        <v>345</v>
      </c>
      <c r="G199" s="223"/>
      <c r="H199" s="223"/>
      <c r="I199" s="223"/>
      <c r="J199" s="156" t="s">
        <v>160</v>
      </c>
      <c r="K199" s="157">
        <v>29.614000000000001</v>
      </c>
      <c r="L199" s="224">
        <v>0</v>
      </c>
      <c r="M199" s="224"/>
      <c r="N199" s="225">
        <f t="shared" si="35"/>
        <v>0</v>
      </c>
      <c r="O199" s="225"/>
      <c r="P199" s="225"/>
      <c r="Q199" s="225"/>
      <c r="R199" s="128"/>
      <c r="T199" s="158" t="s">
        <v>5</v>
      </c>
      <c r="U199" s="41" t="s">
        <v>46</v>
      </c>
      <c r="V199" s="33"/>
      <c r="W199" s="159">
        <f t="shared" si="36"/>
        <v>0</v>
      </c>
      <c r="X199" s="159">
        <v>0</v>
      </c>
      <c r="Y199" s="159">
        <f t="shared" si="37"/>
        <v>0</v>
      </c>
      <c r="Z199" s="159">
        <v>0</v>
      </c>
      <c r="AA199" s="160">
        <f t="shared" si="38"/>
        <v>0</v>
      </c>
      <c r="AR199" s="17" t="s">
        <v>176</v>
      </c>
      <c r="AT199" s="17" t="s">
        <v>147</v>
      </c>
      <c r="AU199" s="17" t="s">
        <v>102</v>
      </c>
      <c r="AY199" s="17" t="s">
        <v>146</v>
      </c>
      <c r="BE199" s="99">
        <f t="shared" si="39"/>
        <v>0</v>
      </c>
      <c r="BF199" s="99">
        <f t="shared" si="40"/>
        <v>0</v>
      </c>
      <c r="BG199" s="99">
        <f t="shared" si="41"/>
        <v>0</v>
      </c>
      <c r="BH199" s="99">
        <f t="shared" si="42"/>
        <v>0</v>
      </c>
      <c r="BI199" s="99">
        <f t="shared" si="43"/>
        <v>0</v>
      </c>
      <c r="BJ199" s="17" t="s">
        <v>87</v>
      </c>
      <c r="BK199" s="99">
        <f t="shared" si="44"/>
        <v>0</v>
      </c>
      <c r="BL199" s="17" t="s">
        <v>176</v>
      </c>
      <c r="BM199" s="17" t="s">
        <v>346</v>
      </c>
    </row>
    <row r="200" spans="2:65" s="1" customFormat="1" ht="31.5" customHeight="1" x14ac:dyDescent="0.3">
      <c r="B200" s="125"/>
      <c r="C200" s="161" t="s">
        <v>347</v>
      </c>
      <c r="D200" s="161" t="s">
        <v>199</v>
      </c>
      <c r="E200" s="162" t="s">
        <v>348</v>
      </c>
      <c r="F200" s="234" t="s">
        <v>349</v>
      </c>
      <c r="G200" s="234"/>
      <c r="H200" s="234"/>
      <c r="I200" s="234"/>
      <c r="J200" s="163" t="s">
        <v>160</v>
      </c>
      <c r="K200" s="164">
        <v>30.206</v>
      </c>
      <c r="L200" s="235">
        <v>0</v>
      </c>
      <c r="M200" s="235"/>
      <c r="N200" s="236">
        <f t="shared" si="35"/>
        <v>0</v>
      </c>
      <c r="O200" s="225"/>
      <c r="P200" s="225"/>
      <c r="Q200" s="225"/>
      <c r="R200" s="128"/>
      <c r="T200" s="158" t="s">
        <v>5</v>
      </c>
      <c r="U200" s="41" t="s">
        <v>46</v>
      </c>
      <c r="V200" s="33"/>
      <c r="W200" s="159">
        <f t="shared" si="36"/>
        <v>0</v>
      </c>
      <c r="X200" s="159">
        <v>0</v>
      </c>
      <c r="Y200" s="159">
        <f t="shared" si="37"/>
        <v>0</v>
      </c>
      <c r="Z200" s="159">
        <v>0</v>
      </c>
      <c r="AA200" s="160">
        <f t="shared" si="38"/>
        <v>0</v>
      </c>
      <c r="AR200" s="17" t="s">
        <v>205</v>
      </c>
      <c r="AT200" s="17" t="s">
        <v>199</v>
      </c>
      <c r="AU200" s="17" t="s">
        <v>102</v>
      </c>
      <c r="AY200" s="17" t="s">
        <v>146</v>
      </c>
      <c r="BE200" s="99">
        <f t="shared" si="39"/>
        <v>0</v>
      </c>
      <c r="BF200" s="99">
        <f t="shared" si="40"/>
        <v>0</v>
      </c>
      <c r="BG200" s="99">
        <f t="shared" si="41"/>
        <v>0</v>
      </c>
      <c r="BH200" s="99">
        <f t="shared" si="42"/>
        <v>0</v>
      </c>
      <c r="BI200" s="99">
        <f t="shared" si="43"/>
        <v>0</v>
      </c>
      <c r="BJ200" s="17" t="s">
        <v>87</v>
      </c>
      <c r="BK200" s="99">
        <f t="shared" si="44"/>
        <v>0</v>
      </c>
      <c r="BL200" s="17" t="s">
        <v>176</v>
      </c>
      <c r="BM200" s="17" t="s">
        <v>350</v>
      </c>
    </row>
    <row r="201" spans="2:65" s="1" customFormat="1" ht="31.5" customHeight="1" x14ac:dyDescent="0.3">
      <c r="B201" s="125"/>
      <c r="C201" s="154" t="s">
        <v>251</v>
      </c>
      <c r="D201" s="154" t="s">
        <v>147</v>
      </c>
      <c r="E201" s="155" t="s">
        <v>351</v>
      </c>
      <c r="F201" s="223" t="s">
        <v>352</v>
      </c>
      <c r="G201" s="223"/>
      <c r="H201" s="223"/>
      <c r="I201" s="223"/>
      <c r="J201" s="156" t="s">
        <v>160</v>
      </c>
      <c r="K201" s="157">
        <v>189.88200000000001</v>
      </c>
      <c r="L201" s="224">
        <v>0</v>
      </c>
      <c r="M201" s="224"/>
      <c r="N201" s="225">
        <f t="shared" si="35"/>
        <v>0</v>
      </c>
      <c r="O201" s="225"/>
      <c r="P201" s="225"/>
      <c r="Q201" s="225"/>
      <c r="R201" s="128"/>
      <c r="T201" s="158" t="s">
        <v>5</v>
      </c>
      <c r="U201" s="41" t="s">
        <v>46</v>
      </c>
      <c r="V201" s="33"/>
      <c r="W201" s="159">
        <f t="shared" si="36"/>
        <v>0</v>
      </c>
      <c r="X201" s="159">
        <v>0</v>
      </c>
      <c r="Y201" s="159">
        <f t="shared" si="37"/>
        <v>0</v>
      </c>
      <c r="Z201" s="159">
        <v>0</v>
      </c>
      <c r="AA201" s="160">
        <f t="shared" si="38"/>
        <v>0</v>
      </c>
      <c r="AR201" s="17" t="s">
        <v>176</v>
      </c>
      <c r="AT201" s="17" t="s">
        <v>147</v>
      </c>
      <c r="AU201" s="17" t="s">
        <v>102</v>
      </c>
      <c r="AY201" s="17" t="s">
        <v>146</v>
      </c>
      <c r="BE201" s="99">
        <f t="shared" si="39"/>
        <v>0</v>
      </c>
      <c r="BF201" s="99">
        <f t="shared" si="40"/>
        <v>0</v>
      </c>
      <c r="BG201" s="99">
        <f t="shared" si="41"/>
        <v>0</v>
      </c>
      <c r="BH201" s="99">
        <f t="shared" si="42"/>
        <v>0</v>
      </c>
      <c r="BI201" s="99">
        <f t="shared" si="43"/>
        <v>0</v>
      </c>
      <c r="BJ201" s="17" t="s">
        <v>87</v>
      </c>
      <c r="BK201" s="99">
        <f t="shared" si="44"/>
        <v>0</v>
      </c>
      <c r="BL201" s="17" t="s">
        <v>176</v>
      </c>
      <c r="BM201" s="17" t="s">
        <v>353</v>
      </c>
    </row>
    <row r="202" spans="2:65" s="1" customFormat="1" ht="31.5" customHeight="1" x14ac:dyDescent="0.3">
      <c r="B202" s="125"/>
      <c r="C202" s="161" t="s">
        <v>354</v>
      </c>
      <c r="D202" s="161" t="s">
        <v>199</v>
      </c>
      <c r="E202" s="162" t="s">
        <v>355</v>
      </c>
      <c r="F202" s="234" t="s">
        <v>356</v>
      </c>
      <c r="G202" s="234"/>
      <c r="H202" s="234"/>
      <c r="I202" s="234"/>
      <c r="J202" s="163" t="s">
        <v>160</v>
      </c>
      <c r="K202" s="164">
        <v>193.68</v>
      </c>
      <c r="L202" s="235">
        <v>0</v>
      </c>
      <c r="M202" s="235"/>
      <c r="N202" s="236">
        <f t="shared" si="35"/>
        <v>0</v>
      </c>
      <c r="O202" s="225"/>
      <c r="P202" s="225"/>
      <c r="Q202" s="225"/>
      <c r="R202" s="128"/>
      <c r="T202" s="158" t="s">
        <v>5</v>
      </c>
      <c r="U202" s="41" t="s">
        <v>46</v>
      </c>
      <c r="V202" s="33"/>
      <c r="W202" s="159">
        <f t="shared" si="36"/>
        <v>0</v>
      </c>
      <c r="X202" s="159">
        <v>0</v>
      </c>
      <c r="Y202" s="159">
        <f t="shared" si="37"/>
        <v>0</v>
      </c>
      <c r="Z202" s="159">
        <v>0</v>
      </c>
      <c r="AA202" s="160">
        <f t="shared" si="38"/>
        <v>0</v>
      </c>
      <c r="AR202" s="17" t="s">
        <v>205</v>
      </c>
      <c r="AT202" s="17" t="s">
        <v>199</v>
      </c>
      <c r="AU202" s="17" t="s">
        <v>102</v>
      </c>
      <c r="AY202" s="17" t="s">
        <v>146</v>
      </c>
      <c r="BE202" s="99">
        <f t="shared" si="39"/>
        <v>0</v>
      </c>
      <c r="BF202" s="99">
        <f t="shared" si="40"/>
        <v>0</v>
      </c>
      <c r="BG202" s="99">
        <f t="shared" si="41"/>
        <v>0</v>
      </c>
      <c r="BH202" s="99">
        <f t="shared" si="42"/>
        <v>0</v>
      </c>
      <c r="BI202" s="99">
        <f t="shared" si="43"/>
        <v>0</v>
      </c>
      <c r="BJ202" s="17" t="s">
        <v>87</v>
      </c>
      <c r="BK202" s="99">
        <f t="shared" si="44"/>
        <v>0</v>
      </c>
      <c r="BL202" s="17" t="s">
        <v>176</v>
      </c>
      <c r="BM202" s="17" t="s">
        <v>357</v>
      </c>
    </row>
    <row r="203" spans="2:65" s="1" customFormat="1" ht="31.5" customHeight="1" x14ac:dyDescent="0.3">
      <c r="B203" s="125"/>
      <c r="C203" s="154" t="s">
        <v>254</v>
      </c>
      <c r="D203" s="154" t="s">
        <v>147</v>
      </c>
      <c r="E203" s="155" t="s">
        <v>358</v>
      </c>
      <c r="F203" s="223" t="s">
        <v>359</v>
      </c>
      <c r="G203" s="223"/>
      <c r="H203" s="223"/>
      <c r="I203" s="223"/>
      <c r="J203" s="156" t="s">
        <v>160</v>
      </c>
      <c r="K203" s="157">
        <v>705.2</v>
      </c>
      <c r="L203" s="224">
        <v>0</v>
      </c>
      <c r="M203" s="224"/>
      <c r="N203" s="225">
        <f t="shared" si="35"/>
        <v>0</v>
      </c>
      <c r="O203" s="225"/>
      <c r="P203" s="225"/>
      <c r="Q203" s="225"/>
      <c r="R203" s="128"/>
      <c r="T203" s="158" t="s">
        <v>5</v>
      </c>
      <c r="U203" s="41" t="s">
        <v>46</v>
      </c>
      <c r="V203" s="33"/>
      <c r="W203" s="159">
        <f t="shared" si="36"/>
        <v>0</v>
      </c>
      <c r="X203" s="159">
        <v>0</v>
      </c>
      <c r="Y203" s="159">
        <f t="shared" si="37"/>
        <v>0</v>
      </c>
      <c r="Z203" s="159">
        <v>0</v>
      </c>
      <c r="AA203" s="160">
        <f t="shared" si="38"/>
        <v>0</v>
      </c>
      <c r="AR203" s="17" t="s">
        <v>176</v>
      </c>
      <c r="AT203" s="17" t="s">
        <v>147</v>
      </c>
      <c r="AU203" s="17" t="s">
        <v>102</v>
      </c>
      <c r="AY203" s="17" t="s">
        <v>146</v>
      </c>
      <c r="BE203" s="99">
        <f t="shared" si="39"/>
        <v>0</v>
      </c>
      <c r="BF203" s="99">
        <f t="shared" si="40"/>
        <v>0</v>
      </c>
      <c r="BG203" s="99">
        <f t="shared" si="41"/>
        <v>0</v>
      </c>
      <c r="BH203" s="99">
        <f t="shared" si="42"/>
        <v>0</v>
      </c>
      <c r="BI203" s="99">
        <f t="shared" si="43"/>
        <v>0</v>
      </c>
      <c r="BJ203" s="17" t="s">
        <v>87</v>
      </c>
      <c r="BK203" s="99">
        <f t="shared" si="44"/>
        <v>0</v>
      </c>
      <c r="BL203" s="17" t="s">
        <v>176</v>
      </c>
      <c r="BM203" s="17" t="s">
        <v>360</v>
      </c>
    </row>
    <row r="204" spans="2:65" s="1" customFormat="1" ht="31.5" customHeight="1" x14ac:dyDescent="0.3">
      <c r="B204" s="125"/>
      <c r="C204" s="161" t="s">
        <v>361</v>
      </c>
      <c r="D204" s="161" t="s">
        <v>199</v>
      </c>
      <c r="E204" s="162" t="s">
        <v>362</v>
      </c>
      <c r="F204" s="234" t="s">
        <v>363</v>
      </c>
      <c r="G204" s="234"/>
      <c r="H204" s="234"/>
      <c r="I204" s="234"/>
      <c r="J204" s="163" t="s">
        <v>150</v>
      </c>
      <c r="K204" s="164">
        <v>93.51</v>
      </c>
      <c r="L204" s="235">
        <v>0</v>
      </c>
      <c r="M204" s="235"/>
      <c r="N204" s="236">
        <f t="shared" si="35"/>
        <v>0</v>
      </c>
      <c r="O204" s="225"/>
      <c r="P204" s="225"/>
      <c r="Q204" s="225"/>
      <c r="R204" s="128"/>
      <c r="T204" s="158" t="s">
        <v>5</v>
      </c>
      <c r="U204" s="41" t="s">
        <v>46</v>
      </c>
      <c r="V204" s="33"/>
      <c r="W204" s="159">
        <f t="shared" si="36"/>
        <v>0</v>
      </c>
      <c r="X204" s="159">
        <v>0</v>
      </c>
      <c r="Y204" s="159">
        <f t="shared" si="37"/>
        <v>0</v>
      </c>
      <c r="Z204" s="159">
        <v>0</v>
      </c>
      <c r="AA204" s="160">
        <f t="shared" si="38"/>
        <v>0</v>
      </c>
      <c r="AR204" s="17" t="s">
        <v>205</v>
      </c>
      <c r="AT204" s="17" t="s">
        <v>199</v>
      </c>
      <c r="AU204" s="17" t="s">
        <v>102</v>
      </c>
      <c r="AY204" s="17" t="s">
        <v>146</v>
      </c>
      <c r="BE204" s="99">
        <f t="shared" si="39"/>
        <v>0</v>
      </c>
      <c r="BF204" s="99">
        <f t="shared" si="40"/>
        <v>0</v>
      </c>
      <c r="BG204" s="99">
        <f t="shared" si="41"/>
        <v>0</v>
      </c>
      <c r="BH204" s="99">
        <f t="shared" si="42"/>
        <v>0</v>
      </c>
      <c r="BI204" s="99">
        <f t="shared" si="43"/>
        <v>0</v>
      </c>
      <c r="BJ204" s="17" t="s">
        <v>87</v>
      </c>
      <c r="BK204" s="99">
        <f t="shared" si="44"/>
        <v>0</v>
      </c>
      <c r="BL204" s="17" t="s">
        <v>176</v>
      </c>
      <c r="BM204" s="17" t="s">
        <v>364</v>
      </c>
    </row>
    <row r="205" spans="2:65" s="1" customFormat="1" ht="31.5" customHeight="1" x14ac:dyDescent="0.3">
      <c r="B205" s="125"/>
      <c r="C205" s="154" t="s">
        <v>258</v>
      </c>
      <c r="D205" s="154" t="s">
        <v>147</v>
      </c>
      <c r="E205" s="155" t="s">
        <v>365</v>
      </c>
      <c r="F205" s="223" t="s">
        <v>366</v>
      </c>
      <c r="G205" s="223"/>
      <c r="H205" s="223"/>
      <c r="I205" s="223"/>
      <c r="J205" s="156" t="s">
        <v>160</v>
      </c>
      <c r="K205" s="157">
        <v>53.5</v>
      </c>
      <c r="L205" s="224">
        <v>0</v>
      </c>
      <c r="M205" s="224"/>
      <c r="N205" s="225">
        <f t="shared" si="35"/>
        <v>0</v>
      </c>
      <c r="O205" s="225"/>
      <c r="P205" s="225"/>
      <c r="Q205" s="225"/>
      <c r="R205" s="128"/>
      <c r="T205" s="158" t="s">
        <v>5</v>
      </c>
      <c r="U205" s="41" t="s">
        <v>46</v>
      </c>
      <c r="V205" s="33"/>
      <c r="W205" s="159">
        <f t="shared" si="36"/>
        <v>0</v>
      </c>
      <c r="X205" s="159">
        <v>0</v>
      </c>
      <c r="Y205" s="159">
        <f t="shared" si="37"/>
        <v>0</v>
      </c>
      <c r="Z205" s="159">
        <v>0</v>
      </c>
      <c r="AA205" s="160">
        <f t="shared" si="38"/>
        <v>0</v>
      </c>
      <c r="AR205" s="17" t="s">
        <v>176</v>
      </c>
      <c r="AT205" s="17" t="s">
        <v>147</v>
      </c>
      <c r="AU205" s="17" t="s">
        <v>102</v>
      </c>
      <c r="AY205" s="17" t="s">
        <v>146</v>
      </c>
      <c r="BE205" s="99">
        <f t="shared" si="39"/>
        <v>0</v>
      </c>
      <c r="BF205" s="99">
        <f t="shared" si="40"/>
        <v>0</v>
      </c>
      <c r="BG205" s="99">
        <f t="shared" si="41"/>
        <v>0</v>
      </c>
      <c r="BH205" s="99">
        <f t="shared" si="42"/>
        <v>0</v>
      </c>
      <c r="BI205" s="99">
        <f t="shared" si="43"/>
        <v>0</v>
      </c>
      <c r="BJ205" s="17" t="s">
        <v>87</v>
      </c>
      <c r="BK205" s="99">
        <f t="shared" si="44"/>
        <v>0</v>
      </c>
      <c r="BL205" s="17" t="s">
        <v>176</v>
      </c>
      <c r="BM205" s="17" t="s">
        <v>367</v>
      </c>
    </row>
    <row r="206" spans="2:65" s="1" customFormat="1" ht="31.5" customHeight="1" x14ac:dyDescent="0.3">
      <c r="B206" s="125"/>
      <c r="C206" s="161" t="s">
        <v>368</v>
      </c>
      <c r="D206" s="161" t="s">
        <v>199</v>
      </c>
      <c r="E206" s="162" t="s">
        <v>369</v>
      </c>
      <c r="F206" s="234" t="s">
        <v>370</v>
      </c>
      <c r="G206" s="234"/>
      <c r="H206" s="234"/>
      <c r="I206" s="234"/>
      <c r="J206" s="163" t="s">
        <v>160</v>
      </c>
      <c r="K206" s="164">
        <v>54.57</v>
      </c>
      <c r="L206" s="235">
        <v>0</v>
      </c>
      <c r="M206" s="235"/>
      <c r="N206" s="236">
        <f t="shared" si="35"/>
        <v>0</v>
      </c>
      <c r="O206" s="225"/>
      <c r="P206" s="225"/>
      <c r="Q206" s="225"/>
      <c r="R206" s="128"/>
      <c r="T206" s="158" t="s">
        <v>5</v>
      </c>
      <c r="U206" s="41" t="s">
        <v>46</v>
      </c>
      <c r="V206" s="33"/>
      <c r="W206" s="159">
        <f t="shared" si="36"/>
        <v>0</v>
      </c>
      <c r="X206" s="159">
        <v>0</v>
      </c>
      <c r="Y206" s="159">
        <f t="shared" si="37"/>
        <v>0</v>
      </c>
      <c r="Z206" s="159">
        <v>0</v>
      </c>
      <c r="AA206" s="160">
        <f t="shared" si="38"/>
        <v>0</v>
      </c>
      <c r="AR206" s="17" t="s">
        <v>205</v>
      </c>
      <c r="AT206" s="17" t="s">
        <v>199</v>
      </c>
      <c r="AU206" s="17" t="s">
        <v>102</v>
      </c>
      <c r="AY206" s="17" t="s">
        <v>146</v>
      </c>
      <c r="BE206" s="99">
        <f t="shared" si="39"/>
        <v>0</v>
      </c>
      <c r="BF206" s="99">
        <f t="shared" si="40"/>
        <v>0</v>
      </c>
      <c r="BG206" s="99">
        <f t="shared" si="41"/>
        <v>0</v>
      </c>
      <c r="BH206" s="99">
        <f t="shared" si="42"/>
        <v>0</v>
      </c>
      <c r="BI206" s="99">
        <f t="shared" si="43"/>
        <v>0</v>
      </c>
      <c r="BJ206" s="17" t="s">
        <v>87</v>
      </c>
      <c r="BK206" s="99">
        <f t="shared" si="44"/>
        <v>0</v>
      </c>
      <c r="BL206" s="17" t="s">
        <v>176</v>
      </c>
      <c r="BM206" s="17" t="s">
        <v>371</v>
      </c>
    </row>
    <row r="207" spans="2:65" s="1" customFormat="1" ht="31.5" customHeight="1" x14ac:dyDescent="0.3">
      <c r="B207" s="125"/>
      <c r="C207" s="154" t="s">
        <v>261</v>
      </c>
      <c r="D207" s="154" t="s">
        <v>147</v>
      </c>
      <c r="E207" s="155" t="s">
        <v>372</v>
      </c>
      <c r="F207" s="223" t="s">
        <v>373</v>
      </c>
      <c r="G207" s="223"/>
      <c r="H207" s="223"/>
      <c r="I207" s="223"/>
      <c r="J207" s="156" t="s">
        <v>168</v>
      </c>
      <c r="K207" s="157">
        <v>3.6269999999999998</v>
      </c>
      <c r="L207" s="224">
        <v>0</v>
      </c>
      <c r="M207" s="224"/>
      <c r="N207" s="225">
        <f t="shared" si="35"/>
        <v>0</v>
      </c>
      <c r="O207" s="225"/>
      <c r="P207" s="225"/>
      <c r="Q207" s="225"/>
      <c r="R207" s="128"/>
      <c r="T207" s="158" t="s">
        <v>5</v>
      </c>
      <c r="U207" s="41" t="s">
        <v>46</v>
      </c>
      <c r="V207" s="33"/>
      <c r="W207" s="159">
        <f t="shared" si="36"/>
        <v>0</v>
      </c>
      <c r="X207" s="159">
        <v>0</v>
      </c>
      <c r="Y207" s="159">
        <f t="shared" si="37"/>
        <v>0</v>
      </c>
      <c r="Z207" s="159">
        <v>0</v>
      </c>
      <c r="AA207" s="160">
        <f t="shared" si="38"/>
        <v>0</v>
      </c>
      <c r="AR207" s="17" t="s">
        <v>176</v>
      </c>
      <c r="AT207" s="17" t="s">
        <v>147</v>
      </c>
      <c r="AU207" s="17" t="s">
        <v>102</v>
      </c>
      <c r="AY207" s="17" t="s">
        <v>146</v>
      </c>
      <c r="BE207" s="99">
        <f t="shared" si="39"/>
        <v>0</v>
      </c>
      <c r="BF207" s="99">
        <f t="shared" si="40"/>
        <v>0</v>
      </c>
      <c r="BG207" s="99">
        <f t="shared" si="41"/>
        <v>0</v>
      </c>
      <c r="BH207" s="99">
        <f t="shared" si="42"/>
        <v>0</v>
      </c>
      <c r="BI207" s="99">
        <f t="shared" si="43"/>
        <v>0</v>
      </c>
      <c r="BJ207" s="17" t="s">
        <v>87</v>
      </c>
      <c r="BK207" s="99">
        <f t="shared" si="44"/>
        <v>0</v>
      </c>
      <c r="BL207" s="17" t="s">
        <v>176</v>
      </c>
      <c r="BM207" s="17" t="s">
        <v>374</v>
      </c>
    </row>
    <row r="208" spans="2:65" s="9" customFormat="1" ht="29.85" customHeight="1" x14ac:dyDescent="0.3">
      <c r="B208" s="143"/>
      <c r="C208" s="144"/>
      <c r="D208" s="153" t="s">
        <v>119</v>
      </c>
      <c r="E208" s="153"/>
      <c r="F208" s="153"/>
      <c r="G208" s="153"/>
      <c r="H208" s="153"/>
      <c r="I208" s="153"/>
      <c r="J208" s="153"/>
      <c r="K208" s="153"/>
      <c r="L208" s="153"/>
      <c r="M208" s="153"/>
      <c r="N208" s="232">
        <f>BK208</f>
        <v>0</v>
      </c>
      <c r="O208" s="233"/>
      <c r="P208" s="233"/>
      <c r="Q208" s="233"/>
      <c r="R208" s="146"/>
      <c r="T208" s="147"/>
      <c r="U208" s="144"/>
      <c r="V208" s="144"/>
      <c r="W208" s="148">
        <f>SUM(W209:W210)</f>
        <v>0</v>
      </c>
      <c r="X208" s="144"/>
      <c r="Y208" s="148">
        <f>SUM(Y209:Y210)</f>
        <v>0</v>
      </c>
      <c r="Z208" s="144"/>
      <c r="AA208" s="149">
        <f>SUM(AA209:AA210)</f>
        <v>0</v>
      </c>
      <c r="AR208" s="150" t="s">
        <v>102</v>
      </c>
      <c r="AT208" s="151" t="s">
        <v>80</v>
      </c>
      <c r="AU208" s="151" t="s">
        <v>87</v>
      </c>
      <c r="AY208" s="150" t="s">
        <v>146</v>
      </c>
      <c r="BK208" s="152">
        <f>SUM(BK209:BK210)</f>
        <v>0</v>
      </c>
    </row>
    <row r="209" spans="2:65" s="1" customFormat="1" ht="31.5" customHeight="1" x14ac:dyDescent="0.3">
      <c r="B209" s="125"/>
      <c r="C209" s="154" t="s">
        <v>375</v>
      </c>
      <c r="D209" s="154" t="s">
        <v>147</v>
      </c>
      <c r="E209" s="155" t="s">
        <v>376</v>
      </c>
      <c r="F209" s="223" t="s">
        <v>377</v>
      </c>
      <c r="G209" s="223"/>
      <c r="H209" s="223"/>
      <c r="I209" s="223"/>
      <c r="J209" s="156" t="s">
        <v>378</v>
      </c>
      <c r="K209" s="157">
        <v>4</v>
      </c>
      <c r="L209" s="224">
        <v>0</v>
      </c>
      <c r="M209" s="224"/>
      <c r="N209" s="225">
        <f>ROUND(L209*K209,2)</f>
        <v>0</v>
      </c>
      <c r="O209" s="225"/>
      <c r="P209" s="225"/>
      <c r="Q209" s="225"/>
      <c r="R209" s="128"/>
      <c r="T209" s="158" t="s">
        <v>5</v>
      </c>
      <c r="U209" s="41" t="s">
        <v>46</v>
      </c>
      <c r="V209" s="33"/>
      <c r="W209" s="159">
        <f>V209*K209</f>
        <v>0</v>
      </c>
      <c r="X209" s="159">
        <v>0</v>
      </c>
      <c r="Y209" s="159">
        <f>X209*K209</f>
        <v>0</v>
      </c>
      <c r="Z209" s="159">
        <v>0</v>
      </c>
      <c r="AA209" s="160">
        <f>Z209*K209</f>
        <v>0</v>
      </c>
      <c r="AR209" s="17" t="s">
        <v>176</v>
      </c>
      <c r="AT209" s="17" t="s">
        <v>147</v>
      </c>
      <c r="AU209" s="17" t="s">
        <v>102</v>
      </c>
      <c r="AY209" s="17" t="s">
        <v>146</v>
      </c>
      <c r="BE209" s="99">
        <f>IF(U209="základní",N209,0)</f>
        <v>0</v>
      </c>
      <c r="BF209" s="99">
        <f>IF(U209="snížená",N209,0)</f>
        <v>0</v>
      </c>
      <c r="BG209" s="99">
        <f>IF(U209="zákl. přenesená",N209,0)</f>
        <v>0</v>
      </c>
      <c r="BH209" s="99">
        <f>IF(U209="sníž. přenesená",N209,0)</f>
        <v>0</v>
      </c>
      <c r="BI209" s="99">
        <f>IF(U209="nulová",N209,0)</f>
        <v>0</v>
      </c>
      <c r="BJ209" s="17" t="s">
        <v>87</v>
      </c>
      <c r="BK209" s="99">
        <f>ROUND(L209*K209,2)</f>
        <v>0</v>
      </c>
      <c r="BL209" s="17" t="s">
        <v>176</v>
      </c>
      <c r="BM209" s="17" t="s">
        <v>379</v>
      </c>
    </row>
    <row r="210" spans="2:65" s="1" customFormat="1" ht="31.5" customHeight="1" x14ac:dyDescent="0.3">
      <c r="B210" s="125"/>
      <c r="C210" s="154" t="s">
        <v>265</v>
      </c>
      <c r="D210" s="154" t="s">
        <v>147</v>
      </c>
      <c r="E210" s="155" t="s">
        <v>380</v>
      </c>
      <c r="F210" s="223" t="s">
        <v>381</v>
      </c>
      <c r="G210" s="223"/>
      <c r="H210" s="223"/>
      <c r="I210" s="223"/>
      <c r="J210" s="156" t="s">
        <v>168</v>
      </c>
      <c r="K210" s="157">
        <v>8.9999999999999993E-3</v>
      </c>
      <c r="L210" s="224">
        <v>0</v>
      </c>
      <c r="M210" s="224"/>
      <c r="N210" s="225">
        <f>ROUND(L210*K210,2)</f>
        <v>0</v>
      </c>
      <c r="O210" s="225"/>
      <c r="P210" s="225"/>
      <c r="Q210" s="225"/>
      <c r="R210" s="128"/>
      <c r="T210" s="158" t="s">
        <v>5</v>
      </c>
      <c r="U210" s="41" t="s">
        <v>46</v>
      </c>
      <c r="V210" s="33"/>
      <c r="W210" s="159">
        <f>V210*K210</f>
        <v>0</v>
      </c>
      <c r="X210" s="159">
        <v>0</v>
      </c>
      <c r="Y210" s="159">
        <f>X210*K210</f>
        <v>0</v>
      </c>
      <c r="Z210" s="159">
        <v>0</v>
      </c>
      <c r="AA210" s="160">
        <f>Z210*K210</f>
        <v>0</v>
      </c>
      <c r="AR210" s="17" t="s">
        <v>176</v>
      </c>
      <c r="AT210" s="17" t="s">
        <v>147</v>
      </c>
      <c r="AU210" s="17" t="s">
        <v>102</v>
      </c>
      <c r="AY210" s="17" t="s">
        <v>146</v>
      </c>
      <c r="BE210" s="99">
        <f>IF(U210="základní",N210,0)</f>
        <v>0</v>
      </c>
      <c r="BF210" s="99">
        <f>IF(U210="snížená",N210,0)</f>
        <v>0</v>
      </c>
      <c r="BG210" s="99">
        <f>IF(U210="zákl. přenesená",N210,0)</f>
        <v>0</v>
      </c>
      <c r="BH210" s="99">
        <f>IF(U210="sníž. přenesená",N210,0)</f>
        <v>0</v>
      </c>
      <c r="BI210" s="99">
        <f>IF(U210="nulová",N210,0)</f>
        <v>0</v>
      </c>
      <c r="BJ210" s="17" t="s">
        <v>87</v>
      </c>
      <c r="BK210" s="99">
        <f>ROUND(L210*K210,2)</f>
        <v>0</v>
      </c>
      <c r="BL210" s="17" t="s">
        <v>176</v>
      </c>
      <c r="BM210" s="17" t="s">
        <v>382</v>
      </c>
    </row>
    <row r="211" spans="2:65" s="9" customFormat="1" ht="29.85" customHeight="1" x14ac:dyDescent="0.3">
      <c r="B211" s="143"/>
      <c r="C211" s="144"/>
      <c r="D211" s="153" t="s">
        <v>120</v>
      </c>
      <c r="E211" s="153"/>
      <c r="F211" s="153"/>
      <c r="G211" s="153"/>
      <c r="H211" s="153"/>
      <c r="I211" s="153"/>
      <c r="J211" s="153"/>
      <c r="K211" s="153"/>
      <c r="L211" s="153"/>
      <c r="M211" s="153"/>
      <c r="N211" s="232">
        <f>BK211</f>
        <v>0</v>
      </c>
      <c r="O211" s="233"/>
      <c r="P211" s="233"/>
      <c r="Q211" s="233"/>
      <c r="R211" s="146"/>
      <c r="T211" s="147"/>
      <c r="U211" s="144"/>
      <c r="V211" s="144"/>
      <c r="W211" s="148">
        <f>W212</f>
        <v>0</v>
      </c>
      <c r="X211" s="144"/>
      <c r="Y211" s="148">
        <f>Y212</f>
        <v>0</v>
      </c>
      <c r="Z211" s="144"/>
      <c r="AA211" s="149">
        <f>AA212</f>
        <v>0</v>
      </c>
      <c r="AR211" s="150" t="s">
        <v>102</v>
      </c>
      <c r="AT211" s="151" t="s">
        <v>80</v>
      </c>
      <c r="AU211" s="151" t="s">
        <v>87</v>
      </c>
      <c r="AY211" s="150" t="s">
        <v>146</v>
      </c>
      <c r="BK211" s="152">
        <f>BK212</f>
        <v>0</v>
      </c>
    </row>
    <row r="212" spans="2:65" s="1" customFormat="1" ht="31.5" customHeight="1" x14ac:dyDescent="0.3">
      <c r="B212" s="125"/>
      <c r="C212" s="154" t="s">
        <v>383</v>
      </c>
      <c r="D212" s="154" t="s">
        <v>147</v>
      </c>
      <c r="E212" s="155" t="s">
        <v>384</v>
      </c>
      <c r="F212" s="223" t="s">
        <v>385</v>
      </c>
      <c r="G212" s="223"/>
      <c r="H212" s="223"/>
      <c r="I212" s="223"/>
      <c r="J212" s="156" t="s">
        <v>160</v>
      </c>
      <c r="K212" s="157">
        <v>352.6</v>
      </c>
      <c r="L212" s="224">
        <v>0</v>
      </c>
      <c r="M212" s="224"/>
      <c r="N212" s="225">
        <f>ROUND(L212*K212,2)</f>
        <v>0</v>
      </c>
      <c r="O212" s="225"/>
      <c r="P212" s="225"/>
      <c r="Q212" s="225"/>
      <c r="R212" s="128"/>
      <c r="T212" s="158" t="s">
        <v>5</v>
      </c>
      <c r="U212" s="41" t="s">
        <v>46</v>
      </c>
      <c r="V212" s="33"/>
      <c r="W212" s="159">
        <f>V212*K212</f>
        <v>0</v>
      </c>
      <c r="X212" s="159">
        <v>0</v>
      </c>
      <c r="Y212" s="159">
        <f>X212*K212</f>
        <v>0</v>
      </c>
      <c r="Z212" s="159">
        <v>0</v>
      </c>
      <c r="AA212" s="160">
        <f>Z212*K212</f>
        <v>0</v>
      </c>
      <c r="AR212" s="17" t="s">
        <v>176</v>
      </c>
      <c r="AT212" s="17" t="s">
        <v>147</v>
      </c>
      <c r="AU212" s="17" t="s">
        <v>102</v>
      </c>
      <c r="AY212" s="17" t="s">
        <v>146</v>
      </c>
      <c r="BE212" s="99">
        <f>IF(U212="základní",N212,0)</f>
        <v>0</v>
      </c>
      <c r="BF212" s="99">
        <f>IF(U212="snížená",N212,0)</f>
        <v>0</v>
      </c>
      <c r="BG212" s="99">
        <f>IF(U212="zákl. přenesená",N212,0)</f>
        <v>0</v>
      </c>
      <c r="BH212" s="99">
        <f>IF(U212="sníž. přenesená",N212,0)</f>
        <v>0</v>
      </c>
      <c r="BI212" s="99">
        <f>IF(U212="nulová",N212,0)</f>
        <v>0</v>
      </c>
      <c r="BJ212" s="17" t="s">
        <v>87</v>
      </c>
      <c r="BK212" s="99">
        <f>ROUND(L212*K212,2)</f>
        <v>0</v>
      </c>
      <c r="BL212" s="17" t="s">
        <v>176</v>
      </c>
      <c r="BM212" s="17" t="s">
        <v>386</v>
      </c>
    </row>
    <row r="213" spans="2:65" s="9" customFormat="1" ht="29.85" customHeight="1" x14ac:dyDescent="0.3">
      <c r="B213" s="143"/>
      <c r="C213" s="144"/>
      <c r="D213" s="153" t="s">
        <v>121</v>
      </c>
      <c r="E213" s="153"/>
      <c r="F213" s="153"/>
      <c r="G213" s="153"/>
      <c r="H213" s="153"/>
      <c r="I213" s="153"/>
      <c r="J213" s="153"/>
      <c r="K213" s="153"/>
      <c r="L213" s="153"/>
      <c r="M213" s="153"/>
      <c r="N213" s="232">
        <f>BK213</f>
        <v>0</v>
      </c>
      <c r="O213" s="233"/>
      <c r="P213" s="233"/>
      <c r="Q213" s="233"/>
      <c r="R213" s="146"/>
      <c r="T213" s="147"/>
      <c r="U213" s="144"/>
      <c r="V213" s="144"/>
      <c r="W213" s="148">
        <f>SUM(W214:W219)</f>
        <v>0</v>
      </c>
      <c r="X213" s="144"/>
      <c r="Y213" s="148">
        <f>SUM(Y214:Y219)</f>
        <v>0</v>
      </c>
      <c r="Z213" s="144"/>
      <c r="AA213" s="149">
        <f>SUM(AA214:AA219)</f>
        <v>0</v>
      </c>
      <c r="AR213" s="150" t="s">
        <v>102</v>
      </c>
      <c r="AT213" s="151" t="s">
        <v>80</v>
      </c>
      <c r="AU213" s="151" t="s">
        <v>87</v>
      </c>
      <c r="AY213" s="150" t="s">
        <v>146</v>
      </c>
      <c r="BK213" s="152">
        <f>SUM(BK214:BK219)</f>
        <v>0</v>
      </c>
    </row>
    <row r="214" spans="2:65" s="1" customFormat="1" ht="31.5" customHeight="1" x14ac:dyDescent="0.3">
      <c r="B214" s="125"/>
      <c r="C214" s="154" t="s">
        <v>268</v>
      </c>
      <c r="D214" s="154" t="s">
        <v>147</v>
      </c>
      <c r="E214" s="155" t="s">
        <v>387</v>
      </c>
      <c r="F214" s="223" t="s">
        <v>388</v>
      </c>
      <c r="G214" s="223"/>
      <c r="H214" s="223"/>
      <c r="I214" s="223"/>
      <c r="J214" s="156" t="s">
        <v>160</v>
      </c>
      <c r="K214" s="157">
        <v>53.5</v>
      </c>
      <c r="L214" s="224">
        <v>0</v>
      </c>
      <c r="M214" s="224"/>
      <c r="N214" s="225">
        <f t="shared" ref="N214:N219" si="45">ROUND(L214*K214,2)</f>
        <v>0</v>
      </c>
      <c r="O214" s="225"/>
      <c r="P214" s="225"/>
      <c r="Q214" s="225"/>
      <c r="R214" s="128"/>
      <c r="T214" s="158" t="s">
        <v>5</v>
      </c>
      <c r="U214" s="41" t="s">
        <v>46</v>
      </c>
      <c r="V214" s="33"/>
      <c r="W214" s="159">
        <f t="shared" ref="W214:W219" si="46">V214*K214</f>
        <v>0</v>
      </c>
      <c r="X214" s="159">
        <v>0</v>
      </c>
      <c r="Y214" s="159">
        <f t="shared" ref="Y214:Y219" si="47">X214*K214</f>
        <v>0</v>
      </c>
      <c r="Z214" s="159">
        <v>0</v>
      </c>
      <c r="AA214" s="160">
        <f t="shared" ref="AA214:AA219" si="48">Z214*K214</f>
        <v>0</v>
      </c>
      <c r="AR214" s="17" t="s">
        <v>176</v>
      </c>
      <c r="AT214" s="17" t="s">
        <v>147</v>
      </c>
      <c r="AU214" s="17" t="s">
        <v>102</v>
      </c>
      <c r="AY214" s="17" t="s">
        <v>146</v>
      </c>
      <c r="BE214" s="99">
        <f t="shared" ref="BE214:BE219" si="49">IF(U214="základní",N214,0)</f>
        <v>0</v>
      </c>
      <c r="BF214" s="99">
        <f t="shared" ref="BF214:BF219" si="50">IF(U214="snížená",N214,0)</f>
        <v>0</v>
      </c>
      <c r="BG214" s="99">
        <f t="shared" ref="BG214:BG219" si="51">IF(U214="zákl. přenesená",N214,0)</f>
        <v>0</v>
      </c>
      <c r="BH214" s="99">
        <f t="shared" ref="BH214:BH219" si="52">IF(U214="sníž. přenesená",N214,0)</f>
        <v>0</v>
      </c>
      <c r="BI214" s="99">
        <f t="shared" ref="BI214:BI219" si="53">IF(U214="nulová",N214,0)</f>
        <v>0</v>
      </c>
      <c r="BJ214" s="17" t="s">
        <v>87</v>
      </c>
      <c r="BK214" s="99">
        <f t="shared" ref="BK214:BK219" si="54">ROUND(L214*K214,2)</f>
        <v>0</v>
      </c>
      <c r="BL214" s="17" t="s">
        <v>176</v>
      </c>
      <c r="BM214" s="17" t="s">
        <v>389</v>
      </c>
    </row>
    <row r="215" spans="2:65" s="1" customFormat="1" ht="22.5" customHeight="1" x14ac:dyDescent="0.3">
      <c r="B215" s="125"/>
      <c r="C215" s="154" t="s">
        <v>390</v>
      </c>
      <c r="D215" s="154" t="s">
        <v>147</v>
      </c>
      <c r="E215" s="155" t="s">
        <v>391</v>
      </c>
      <c r="F215" s="223" t="s">
        <v>392</v>
      </c>
      <c r="G215" s="223"/>
      <c r="H215" s="223"/>
      <c r="I215" s="223"/>
      <c r="J215" s="156" t="s">
        <v>187</v>
      </c>
      <c r="K215" s="157">
        <v>20.5</v>
      </c>
      <c r="L215" s="224">
        <v>0</v>
      </c>
      <c r="M215" s="224"/>
      <c r="N215" s="225">
        <f t="shared" si="45"/>
        <v>0</v>
      </c>
      <c r="O215" s="225"/>
      <c r="P215" s="225"/>
      <c r="Q215" s="225"/>
      <c r="R215" s="128"/>
      <c r="T215" s="158" t="s">
        <v>5</v>
      </c>
      <c r="U215" s="41" t="s">
        <v>46</v>
      </c>
      <c r="V215" s="33"/>
      <c r="W215" s="159">
        <f t="shared" si="46"/>
        <v>0</v>
      </c>
      <c r="X215" s="159">
        <v>0</v>
      </c>
      <c r="Y215" s="159">
        <f t="shared" si="47"/>
        <v>0</v>
      </c>
      <c r="Z215" s="159">
        <v>0</v>
      </c>
      <c r="AA215" s="160">
        <f t="shared" si="48"/>
        <v>0</v>
      </c>
      <c r="AR215" s="17" t="s">
        <v>176</v>
      </c>
      <c r="AT215" s="17" t="s">
        <v>147</v>
      </c>
      <c r="AU215" s="17" t="s">
        <v>102</v>
      </c>
      <c r="AY215" s="17" t="s">
        <v>146</v>
      </c>
      <c r="BE215" s="99">
        <f t="shared" si="49"/>
        <v>0</v>
      </c>
      <c r="BF215" s="99">
        <f t="shared" si="50"/>
        <v>0</v>
      </c>
      <c r="BG215" s="99">
        <f t="shared" si="51"/>
        <v>0</v>
      </c>
      <c r="BH215" s="99">
        <f t="shared" si="52"/>
        <v>0</v>
      </c>
      <c r="BI215" s="99">
        <f t="shared" si="53"/>
        <v>0</v>
      </c>
      <c r="BJ215" s="17" t="s">
        <v>87</v>
      </c>
      <c r="BK215" s="99">
        <f t="shared" si="54"/>
        <v>0</v>
      </c>
      <c r="BL215" s="17" t="s">
        <v>176</v>
      </c>
      <c r="BM215" s="17" t="s">
        <v>393</v>
      </c>
    </row>
    <row r="216" spans="2:65" s="1" customFormat="1" ht="22.5" customHeight="1" x14ac:dyDescent="0.3">
      <c r="B216" s="125"/>
      <c r="C216" s="154" t="s">
        <v>272</v>
      </c>
      <c r="D216" s="154" t="s">
        <v>147</v>
      </c>
      <c r="E216" s="155" t="s">
        <v>394</v>
      </c>
      <c r="F216" s="223" t="s">
        <v>395</v>
      </c>
      <c r="G216" s="223"/>
      <c r="H216" s="223"/>
      <c r="I216" s="223"/>
      <c r="J216" s="156" t="s">
        <v>187</v>
      </c>
      <c r="K216" s="157">
        <v>70</v>
      </c>
      <c r="L216" s="224">
        <v>0</v>
      </c>
      <c r="M216" s="224"/>
      <c r="N216" s="225">
        <f t="shared" si="45"/>
        <v>0</v>
      </c>
      <c r="O216" s="225"/>
      <c r="P216" s="225"/>
      <c r="Q216" s="225"/>
      <c r="R216" s="128"/>
      <c r="T216" s="158" t="s">
        <v>5</v>
      </c>
      <c r="U216" s="41" t="s">
        <v>46</v>
      </c>
      <c r="V216" s="33"/>
      <c r="W216" s="159">
        <f t="shared" si="46"/>
        <v>0</v>
      </c>
      <c r="X216" s="159">
        <v>0</v>
      </c>
      <c r="Y216" s="159">
        <f t="shared" si="47"/>
        <v>0</v>
      </c>
      <c r="Z216" s="159">
        <v>0</v>
      </c>
      <c r="AA216" s="160">
        <f t="shared" si="48"/>
        <v>0</v>
      </c>
      <c r="AR216" s="17" t="s">
        <v>176</v>
      </c>
      <c r="AT216" s="17" t="s">
        <v>147</v>
      </c>
      <c r="AU216" s="17" t="s">
        <v>102</v>
      </c>
      <c r="AY216" s="17" t="s">
        <v>146</v>
      </c>
      <c r="BE216" s="99">
        <f t="shared" si="49"/>
        <v>0</v>
      </c>
      <c r="BF216" s="99">
        <f t="shared" si="50"/>
        <v>0</v>
      </c>
      <c r="BG216" s="99">
        <f t="shared" si="51"/>
        <v>0</v>
      </c>
      <c r="BH216" s="99">
        <f t="shared" si="52"/>
        <v>0</v>
      </c>
      <c r="BI216" s="99">
        <f t="shared" si="53"/>
        <v>0</v>
      </c>
      <c r="BJ216" s="17" t="s">
        <v>87</v>
      </c>
      <c r="BK216" s="99">
        <f t="shared" si="54"/>
        <v>0</v>
      </c>
      <c r="BL216" s="17" t="s">
        <v>176</v>
      </c>
      <c r="BM216" s="17" t="s">
        <v>396</v>
      </c>
    </row>
    <row r="217" spans="2:65" s="1" customFormat="1" ht="31.5" customHeight="1" x14ac:dyDescent="0.3">
      <c r="B217" s="125"/>
      <c r="C217" s="154" t="s">
        <v>397</v>
      </c>
      <c r="D217" s="154" t="s">
        <v>147</v>
      </c>
      <c r="E217" s="155" t="s">
        <v>398</v>
      </c>
      <c r="F217" s="223" t="s">
        <v>399</v>
      </c>
      <c r="G217" s="223"/>
      <c r="H217" s="223"/>
      <c r="I217" s="223"/>
      <c r="J217" s="156" t="s">
        <v>187</v>
      </c>
      <c r="K217" s="157">
        <v>20.5</v>
      </c>
      <c r="L217" s="224">
        <v>0</v>
      </c>
      <c r="M217" s="224"/>
      <c r="N217" s="225">
        <f t="shared" si="45"/>
        <v>0</v>
      </c>
      <c r="O217" s="225"/>
      <c r="P217" s="225"/>
      <c r="Q217" s="225"/>
      <c r="R217" s="128"/>
      <c r="T217" s="158" t="s">
        <v>5</v>
      </c>
      <c r="U217" s="41" t="s">
        <v>46</v>
      </c>
      <c r="V217" s="33"/>
      <c r="W217" s="159">
        <f t="shared" si="46"/>
        <v>0</v>
      </c>
      <c r="X217" s="159">
        <v>0</v>
      </c>
      <c r="Y217" s="159">
        <f t="shared" si="47"/>
        <v>0</v>
      </c>
      <c r="Z217" s="159">
        <v>0</v>
      </c>
      <c r="AA217" s="160">
        <f t="shared" si="48"/>
        <v>0</v>
      </c>
      <c r="AR217" s="17" t="s">
        <v>176</v>
      </c>
      <c r="AT217" s="17" t="s">
        <v>147</v>
      </c>
      <c r="AU217" s="17" t="s">
        <v>102</v>
      </c>
      <c r="AY217" s="17" t="s">
        <v>146</v>
      </c>
      <c r="BE217" s="99">
        <f t="shared" si="49"/>
        <v>0</v>
      </c>
      <c r="BF217" s="99">
        <f t="shared" si="50"/>
        <v>0</v>
      </c>
      <c r="BG217" s="99">
        <f t="shared" si="51"/>
        <v>0</v>
      </c>
      <c r="BH217" s="99">
        <f t="shared" si="52"/>
        <v>0</v>
      </c>
      <c r="BI217" s="99">
        <f t="shared" si="53"/>
        <v>0</v>
      </c>
      <c r="BJ217" s="17" t="s">
        <v>87</v>
      </c>
      <c r="BK217" s="99">
        <f t="shared" si="54"/>
        <v>0</v>
      </c>
      <c r="BL217" s="17" t="s">
        <v>176</v>
      </c>
      <c r="BM217" s="17" t="s">
        <v>400</v>
      </c>
    </row>
    <row r="218" spans="2:65" s="1" customFormat="1" ht="22.5" customHeight="1" x14ac:dyDescent="0.3">
      <c r="B218" s="125"/>
      <c r="C218" s="154" t="s">
        <v>275</v>
      </c>
      <c r="D218" s="154" t="s">
        <v>147</v>
      </c>
      <c r="E218" s="155" t="s">
        <v>401</v>
      </c>
      <c r="F218" s="223" t="s">
        <v>402</v>
      </c>
      <c r="G218" s="223"/>
      <c r="H218" s="223"/>
      <c r="I218" s="223"/>
      <c r="J218" s="156" t="s">
        <v>187</v>
      </c>
      <c r="K218" s="157">
        <v>70</v>
      </c>
      <c r="L218" s="224">
        <v>0</v>
      </c>
      <c r="M218" s="224"/>
      <c r="N218" s="225">
        <f t="shared" si="45"/>
        <v>0</v>
      </c>
      <c r="O218" s="225"/>
      <c r="P218" s="225"/>
      <c r="Q218" s="225"/>
      <c r="R218" s="128"/>
      <c r="T218" s="158" t="s">
        <v>5</v>
      </c>
      <c r="U218" s="41" t="s">
        <v>46</v>
      </c>
      <c r="V218" s="33"/>
      <c r="W218" s="159">
        <f t="shared" si="46"/>
        <v>0</v>
      </c>
      <c r="X218" s="159">
        <v>0</v>
      </c>
      <c r="Y218" s="159">
        <f t="shared" si="47"/>
        <v>0</v>
      </c>
      <c r="Z218" s="159">
        <v>0</v>
      </c>
      <c r="AA218" s="160">
        <f t="shared" si="48"/>
        <v>0</v>
      </c>
      <c r="AR218" s="17" t="s">
        <v>176</v>
      </c>
      <c r="AT218" s="17" t="s">
        <v>147</v>
      </c>
      <c r="AU218" s="17" t="s">
        <v>102</v>
      </c>
      <c r="AY218" s="17" t="s">
        <v>146</v>
      </c>
      <c r="BE218" s="99">
        <f t="shared" si="49"/>
        <v>0</v>
      </c>
      <c r="BF218" s="99">
        <f t="shared" si="50"/>
        <v>0</v>
      </c>
      <c r="BG218" s="99">
        <f t="shared" si="51"/>
        <v>0</v>
      </c>
      <c r="BH218" s="99">
        <f t="shared" si="52"/>
        <v>0</v>
      </c>
      <c r="BI218" s="99">
        <f t="shared" si="53"/>
        <v>0</v>
      </c>
      <c r="BJ218" s="17" t="s">
        <v>87</v>
      </c>
      <c r="BK218" s="99">
        <f t="shared" si="54"/>
        <v>0</v>
      </c>
      <c r="BL218" s="17" t="s">
        <v>176</v>
      </c>
      <c r="BM218" s="17" t="s">
        <v>403</v>
      </c>
    </row>
    <row r="219" spans="2:65" s="1" customFormat="1" ht="31.5" customHeight="1" x14ac:dyDescent="0.3">
      <c r="B219" s="125"/>
      <c r="C219" s="154" t="s">
        <v>404</v>
      </c>
      <c r="D219" s="154" t="s">
        <v>147</v>
      </c>
      <c r="E219" s="155" t="s">
        <v>405</v>
      </c>
      <c r="F219" s="223" t="s">
        <v>406</v>
      </c>
      <c r="G219" s="223"/>
      <c r="H219" s="223"/>
      <c r="I219" s="223"/>
      <c r="J219" s="156" t="s">
        <v>168</v>
      </c>
      <c r="K219" s="157">
        <v>0.45</v>
      </c>
      <c r="L219" s="224">
        <v>0</v>
      </c>
      <c r="M219" s="224"/>
      <c r="N219" s="225">
        <f t="shared" si="45"/>
        <v>0</v>
      </c>
      <c r="O219" s="225"/>
      <c r="P219" s="225"/>
      <c r="Q219" s="225"/>
      <c r="R219" s="128"/>
      <c r="T219" s="158" t="s">
        <v>5</v>
      </c>
      <c r="U219" s="41" t="s">
        <v>46</v>
      </c>
      <c r="V219" s="33"/>
      <c r="W219" s="159">
        <f t="shared" si="46"/>
        <v>0</v>
      </c>
      <c r="X219" s="159">
        <v>0</v>
      </c>
      <c r="Y219" s="159">
        <f t="shared" si="47"/>
        <v>0</v>
      </c>
      <c r="Z219" s="159">
        <v>0</v>
      </c>
      <c r="AA219" s="160">
        <f t="shared" si="48"/>
        <v>0</v>
      </c>
      <c r="AR219" s="17" t="s">
        <v>176</v>
      </c>
      <c r="AT219" s="17" t="s">
        <v>147</v>
      </c>
      <c r="AU219" s="17" t="s">
        <v>102</v>
      </c>
      <c r="AY219" s="17" t="s">
        <v>146</v>
      </c>
      <c r="BE219" s="99">
        <f t="shared" si="49"/>
        <v>0</v>
      </c>
      <c r="BF219" s="99">
        <f t="shared" si="50"/>
        <v>0</v>
      </c>
      <c r="BG219" s="99">
        <f t="shared" si="51"/>
        <v>0</v>
      </c>
      <c r="BH219" s="99">
        <f t="shared" si="52"/>
        <v>0</v>
      </c>
      <c r="BI219" s="99">
        <f t="shared" si="53"/>
        <v>0</v>
      </c>
      <c r="BJ219" s="17" t="s">
        <v>87</v>
      </c>
      <c r="BK219" s="99">
        <f t="shared" si="54"/>
        <v>0</v>
      </c>
      <c r="BL219" s="17" t="s">
        <v>176</v>
      </c>
      <c r="BM219" s="17" t="s">
        <v>407</v>
      </c>
    </row>
    <row r="220" spans="2:65" s="9" customFormat="1" ht="29.85" customHeight="1" x14ac:dyDescent="0.3">
      <c r="B220" s="143"/>
      <c r="C220" s="144"/>
      <c r="D220" s="153" t="s">
        <v>122</v>
      </c>
      <c r="E220" s="153"/>
      <c r="F220" s="153"/>
      <c r="G220" s="153"/>
      <c r="H220" s="153"/>
      <c r="I220" s="153"/>
      <c r="J220" s="153"/>
      <c r="K220" s="153"/>
      <c r="L220" s="153"/>
      <c r="M220" s="153"/>
      <c r="N220" s="232">
        <f>BK220</f>
        <v>0</v>
      </c>
      <c r="O220" s="233"/>
      <c r="P220" s="233"/>
      <c r="Q220" s="233"/>
      <c r="R220" s="146"/>
      <c r="T220" s="147"/>
      <c r="U220" s="144"/>
      <c r="V220" s="144"/>
      <c r="W220" s="148">
        <f>SUM(W221:W224)</f>
        <v>0</v>
      </c>
      <c r="X220" s="144"/>
      <c r="Y220" s="148">
        <f>SUM(Y221:Y224)</f>
        <v>0</v>
      </c>
      <c r="Z220" s="144"/>
      <c r="AA220" s="149">
        <f>SUM(AA221:AA224)</f>
        <v>0</v>
      </c>
      <c r="AR220" s="150" t="s">
        <v>102</v>
      </c>
      <c r="AT220" s="151" t="s">
        <v>80</v>
      </c>
      <c r="AU220" s="151" t="s">
        <v>87</v>
      </c>
      <c r="AY220" s="150" t="s">
        <v>146</v>
      </c>
      <c r="BK220" s="152">
        <f>SUM(BK221:BK224)</f>
        <v>0</v>
      </c>
    </row>
    <row r="221" spans="2:65" s="1" customFormat="1" ht="31.5" customHeight="1" x14ac:dyDescent="0.3">
      <c r="B221" s="125"/>
      <c r="C221" s="154" t="s">
        <v>279</v>
      </c>
      <c r="D221" s="154" t="s">
        <v>147</v>
      </c>
      <c r="E221" s="155" t="s">
        <v>408</v>
      </c>
      <c r="F221" s="223" t="s">
        <v>409</v>
      </c>
      <c r="G221" s="223"/>
      <c r="H221" s="223"/>
      <c r="I221" s="223"/>
      <c r="J221" s="156" t="s">
        <v>378</v>
      </c>
      <c r="K221" s="157">
        <v>8</v>
      </c>
      <c r="L221" s="224">
        <v>0</v>
      </c>
      <c r="M221" s="224"/>
      <c r="N221" s="225">
        <f>ROUND(L221*K221,2)</f>
        <v>0</v>
      </c>
      <c r="O221" s="225"/>
      <c r="P221" s="225"/>
      <c r="Q221" s="225"/>
      <c r="R221" s="128"/>
      <c r="T221" s="158" t="s">
        <v>5</v>
      </c>
      <c r="U221" s="41" t="s">
        <v>46</v>
      </c>
      <c r="V221" s="33"/>
      <c r="W221" s="159">
        <f>V221*K221</f>
        <v>0</v>
      </c>
      <c r="X221" s="159">
        <v>0</v>
      </c>
      <c r="Y221" s="159">
        <f>X221*K221</f>
        <v>0</v>
      </c>
      <c r="Z221" s="159">
        <v>0</v>
      </c>
      <c r="AA221" s="160">
        <f>Z221*K221</f>
        <v>0</v>
      </c>
      <c r="AR221" s="17" t="s">
        <v>176</v>
      </c>
      <c r="AT221" s="17" t="s">
        <v>147</v>
      </c>
      <c r="AU221" s="17" t="s">
        <v>102</v>
      </c>
      <c r="AY221" s="17" t="s">
        <v>146</v>
      </c>
      <c r="BE221" s="99">
        <f>IF(U221="základní",N221,0)</f>
        <v>0</v>
      </c>
      <c r="BF221" s="99">
        <f>IF(U221="snížená",N221,0)</f>
        <v>0</v>
      </c>
      <c r="BG221" s="99">
        <f>IF(U221="zákl. přenesená",N221,0)</f>
        <v>0</v>
      </c>
      <c r="BH221" s="99">
        <f>IF(U221="sníž. přenesená",N221,0)</f>
        <v>0</v>
      </c>
      <c r="BI221" s="99">
        <f>IF(U221="nulová",N221,0)</f>
        <v>0</v>
      </c>
      <c r="BJ221" s="17" t="s">
        <v>87</v>
      </c>
      <c r="BK221" s="99">
        <f>ROUND(L221*K221,2)</f>
        <v>0</v>
      </c>
      <c r="BL221" s="17" t="s">
        <v>176</v>
      </c>
      <c r="BM221" s="17" t="s">
        <v>410</v>
      </c>
    </row>
    <row r="222" spans="2:65" s="1" customFormat="1" ht="31.5" customHeight="1" x14ac:dyDescent="0.3">
      <c r="B222" s="125"/>
      <c r="C222" s="154" t="s">
        <v>411</v>
      </c>
      <c r="D222" s="154" t="s">
        <v>147</v>
      </c>
      <c r="E222" s="155" t="s">
        <v>412</v>
      </c>
      <c r="F222" s="223" t="s">
        <v>413</v>
      </c>
      <c r="G222" s="223"/>
      <c r="H222" s="223"/>
      <c r="I222" s="223"/>
      <c r="J222" s="156" t="s">
        <v>378</v>
      </c>
      <c r="K222" s="157">
        <v>9</v>
      </c>
      <c r="L222" s="224">
        <v>0</v>
      </c>
      <c r="M222" s="224"/>
      <c r="N222" s="225">
        <f>ROUND(L222*K222,2)</f>
        <v>0</v>
      </c>
      <c r="O222" s="225"/>
      <c r="P222" s="225"/>
      <c r="Q222" s="225"/>
      <c r="R222" s="128"/>
      <c r="T222" s="158" t="s">
        <v>5</v>
      </c>
      <c r="U222" s="41" t="s">
        <v>46</v>
      </c>
      <c r="V222" s="33"/>
      <c r="W222" s="159">
        <f>V222*K222</f>
        <v>0</v>
      </c>
      <c r="X222" s="159">
        <v>0</v>
      </c>
      <c r="Y222" s="159">
        <f>X222*K222</f>
        <v>0</v>
      </c>
      <c r="Z222" s="159">
        <v>0</v>
      </c>
      <c r="AA222" s="160">
        <f>Z222*K222</f>
        <v>0</v>
      </c>
      <c r="AR222" s="17" t="s">
        <v>176</v>
      </c>
      <c r="AT222" s="17" t="s">
        <v>147</v>
      </c>
      <c r="AU222" s="17" t="s">
        <v>102</v>
      </c>
      <c r="AY222" s="17" t="s">
        <v>146</v>
      </c>
      <c r="BE222" s="99">
        <f>IF(U222="základní",N222,0)</f>
        <v>0</v>
      </c>
      <c r="BF222" s="99">
        <f>IF(U222="snížená",N222,0)</f>
        <v>0</v>
      </c>
      <c r="BG222" s="99">
        <f>IF(U222="zákl. přenesená",N222,0)</f>
        <v>0</v>
      </c>
      <c r="BH222" s="99">
        <f>IF(U222="sníž. přenesená",N222,0)</f>
        <v>0</v>
      </c>
      <c r="BI222" s="99">
        <f>IF(U222="nulová",N222,0)</f>
        <v>0</v>
      </c>
      <c r="BJ222" s="17" t="s">
        <v>87</v>
      </c>
      <c r="BK222" s="99">
        <f>ROUND(L222*K222,2)</f>
        <v>0</v>
      </c>
      <c r="BL222" s="17" t="s">
        <v>176</v>
      </c>
      <c r="BM222" s="17" t="s">
        <v>414</v>
      </c>
    </row>
    <row r="223" spans="2:65" s="1" customFormat="1" ht="31.5" customHeight="1" x14ac:dyDescent="0.3">
      <c r="B223" s="125"/>
      <c r="C223" s="154" t="s">
        <v>282</v>
      </c>
      <c r="D223" s="154" t="s">
        <v>147</v>
      </c>
      <c r="E223" s="155" t="s">
        <v>415</v>
      </c>
      <c r="F223" s="223" t="s">
        <v>416</v>
      </c>
      <c r="G223" s="223"/>
      <c r="H223" s="223"/>
      <c r="I223" s="223"/>
      <c r="J223" s="156" t="s">
        <v>378</v>
      </c>
      <c r="K223" s="157">
        <v>2</v>
      </c>
      <c r="L223" s="224">
        <v>0</v>
      </c>
      <c r="M223" s="224"/>
      <c r="N223" s="225">
        <f>ROUND(L223*K223,2)</f>
        <v>0</v>
      </c>
      <c r="O223" s="225"/>
      <c r="P223" s="225"/>
      <c r="Q223" s="225"/>
      <c r="R223" s="128"/>
      <c r="T223" s="158" t="s">
        <v>5</v>
      </c>
      <c r="U223" s="41" t="s">
        <v>46</v>
      </c>
      <c r="V223" s="33"/>
      <c r="W223" s="159">
        <f>V223*K223</f>
        <v>0</v>
      </c>
      <c r="X223" s="159">
        <v>0</v>
      </c>
      <c r="Y223" s="159">
        <f>X223*K223</f>
        <v>0</v>
      </c>
      <c r="Z223" s="159">
        <v>0</v>
      </c>
      <c r="AA223" s="160">
        <f>Z223*K223</f>
        <v>0</v>
      </c>
      <c r="AR223" s="17" t="s">
        <v>176</v>
      </c>
      <c r="AT223" s="17" t="s">
        <v>147</v>
      </c>
      <c r="AU223" s="17" t="s">
        <v>102</v>
      </c>
      <c r="AY223" s="17" t="s">
        <v>146</v>
      </c>
      <c r="BE223" s="99">
        <f>IF(U223="základní",N223,0)</f>
        <v>0</v>
      </c>
      <c r="BF223" s="99">
        <f>IF(U223="snížená",N223,0)</f>
        <v>0</v>
      </c>
      <c r="BG223" s="99">
        <f>IF(U223="zákl. přenesená",N223,0)</f>
        <v>0</v>
      </c>
      <c r="BH223" s="99">
        <f>IF(U223="sníž. přenesená",N223,0)</f>
        <v>0</v>
      </c>
      <c r="BI223" s="99">
        <f>IF(U223="nulová",N223,0)</f>
        <v>0</v>
      </c>
      <c r="BJ223" s="17" t="s">
        <v>87</v>
      </c>
      <c r="BK223" s="99">
        <f>ROUND(L223*K223,2)</f>
        <v>0</v>
      </c>
      <c r="BL223" s="17" t="s">
        <v>176</v>
      </c>
      <c r="BM223" s="17" t="s">
        <v>417</v>
      </c>
    </row>
    <row r="224" spans="2:65" s="1" customFormat="1" ht="31.5" customHeight="1" x14ac:dyDescent="0.3">
      <c r="B224" s="125"/>
      <c r="C224" s="154" t="s">
        <v>418</v>
      </c>
      <c r="D224" s="154" t="s">
        <v>147</v>
      </c>
      <c r="E224" s="155" t="s">
        <v>419</v>
      </c>
      <c r="F224" s="223" t="s">
        <v>420</v>
      </c>
      <c r="G224" s="223"/>
      <c r="H224" s="223"/>
      <c r="I224" s="223"/>
      <c r="J224" s="156" t="s">
        <v>378</v>
      </c>
      <c r="K224" s="157">
        <v>15</v>
      </c>
      <c r="L224" s="224">
        <v>0</v>
      </c>
      <c r="M224" s="224"/>
      <c r="N224" s="225">
        <f>ROUND(L224*K224,2)</f>
        <v>0</v>
      </c>
      <c r="O224" s="225"/>
      <c r="P224" s="225"/>
      <c r="Q224" s="225"/>
      <c r="R224" s="128"/>
      <c r="T224" s="158" t="s">
        <v>5</v>
      </c>
      <c r="U224" s="41" t="s">
        <v>46</v>
      </c>
      <c r="V224" s="33"/>
      <c r="W224" s="159">
        <f>V224*K224</f>
        <v>0</v>
      </c>
      <c r="X224" s="159">
        <v>0</v>
      </c>
      <c r="Y224" s="159">
        <f>X224*K224</f>
        <v>0</v>
      </c>
      <c r="Z224" s="159">
        <v>0</v>
      </c>
      <c r="AA224" s="160">
        <f>Z224*K224</f>
        <v>0</v>
      </c>
      <c r="AR224" s="17" t="s">
        <v>176</v>
      </c>
      <c r="AT224" s="17" t="s">
        <v>147</v>
      </c>
      <c r="AU224" s="17" t="s">
        <v>102</v>
      </c>
      <c r="AY224" s="17" t="s">
        <v>146</v>
      </c>
      <c r="BE224" s="99">
        <f>IF(U224="základní",N224,0)</f>
        <v>0</v>
      </c>
      <c r="BF224" s="99">
        <f>IF(U224="snížená",N224,0)</f>
        <v>0</v>
      </c>
      <c r="BG224" s="99">
        <f>IF(U224="zákl. přenesená",N224,0)</f>
        <v>0</v>
      </c>
      <c r="BH224" s="99">
        <f>IF(U224="sníž. přenesená",N224,0)</f>
        <v>0</v>
      </c>
      <c r="BI224" s="99">
        <f>IF(U224="nulová",N224,0)</f>
        <v>0</v>
      </c>
      <c r="BJ224" s="17" t="s">
        <v>87</v>
      </c>
      <c r="BK224" s="99">
        <f>ROUND(L224*K224,2)</f>
        <v>0</v>
      </c>
      <c r="BL224" s="17" t="s">
        <v>176</v>
      </c>
      <c r="BM224" s="17" t="s">
        <v>421</v>
      </c>
    </row>
    <row r="225" spans="2:65" s="9" customFormat="1" ht="29.85" customHeight="1" x14ac:dyDescent="0.3">
      <c r="B225" s="143"/>
      <c r="C225" s="144"/>
      <c r="D225" s="153" t="s">
        <v>123</v>
      </c>
      <c r="E225" s="153"/>
      <c r="F225" s="153"/>
      <c r="G225" s="153"/>
      <c r="H225" s="153"/>
      <c r="I225" s="153"/>
      <c r="J225" s="153"/>
      <c r="K225" s="153"/>
      <c r="L225" s="153"/>
      <c r="M225" s="153"/>
      <c r="N225" s="232">
        <f>BK225</f>
        <v>0</v>
      </c>
      <c r="O225" s="233"/>
      <c r="P225" s="233"/>
      <c r="Q225" s="233"/>
      <c r="R225" s="146"/>
      <c r="T225" s="147"/>
      <c r="U225" s="144"/>
      <c r="V225" s="144"/>
      <c r="W225" s="148">
        <f>SUM(W226:W250)</f>
        <v>0</v>
      </c>
      <c r="X225" s="144"/>
      <c r="Y225" s="148">
        <f>SUM(Y226:Y250)</f>
        <v>0</v>
      </c>
      <c r="Z225" s="144"/>
      <c r="AA225" s="149">
        <f>SUM(AA226:AA250)</f>
        <v>0</v>
      </c>
      <c r="AR225" s="150" t="s">
        <v>102</v>
      </c>
      <c r="AT225" s="151" t="s">
        <v>80</v>
      </c>
      <c r="AU225" s="151" t="s">
        <v>87</v>
      </c>
      <c r="AY225" s="150" t="s">
        <v>146</v>
      </c>
      <c r="BK225" s="152">
        <f>SUM(BK226:BK250)</f>
        <v>0</v>
      </c>
    </row>
    <row r="226" spans="2:65" s="1" customFormat="1" ht="31.5" customHeight="1" x14ac:dyDescent="0.3">
      <c r="B226" s="125"/>
      <c r="C226" s="154" t="s">
        <v>286</v>
      </c>
      <c r="D226" s="154" t="s">
        <v>147</v>
      </c>
      <c r="E226" s="155" t="s">
        <v>422</v>
      </c>
      <c r="F226" s="223" t="s">
        <v>423</v>
      </c>
      <c r="G226" s="223"/>
      <c r="H226" s="223"/>
      <c r="I226" s="223"/>
      <c r="J226" s="156" t="s">
        <v>160</v>
      </c>
      <c r="K226" s="157">
        <v>0.72</v>
      </c>
      <c r="L226" s="224">
        <v>0</v>
      </c>
      <c r="M226" s="224"/>
      <c r="N226" s="225">
        <f t="shared" ref="N226:N250" si="55">ROUND(L226*K226,2)</f>
        <v>0</v>
      </c>
      <c r="O226" s="225"/>
      <c r="P226" s="225"/>
      <c r="Q226" s="225"/>
      <c r="R226" s="128"/>
      <c r="T226" s="158" t="s">
        <v>5</v>
      </c>
      <c r="U226" s="41" t="s">
        <v>46</v>
      </c>
      <c r="V226" s="33"/>
      <c r="W226" s="159">
        <f t="shared" ref="W226:W250" si="56">V226*K226</f>
        <v>0</v>
      </c>
      <c r="X226" s="159">
        <v>0</v>
      </c>
      <c r="Y226" s="159">
        <f t="shared" ref="Y226:Y250" si="57">X226*K226</f>
        <v>0</v>
      </c>
      <c r="Z226" s="159">
        <v>0</v>
      </c>
      <c r="AA226" s="160">
        <f t="shared" ref="AA226:AA250" si="58">Z226*K226</f>
        <v>0</v>
      </c>
      <c r="AR226" s="17" t="s">
        <v>176</v>
      </c>
      <c r="AT226" s="17" t="s">
        <v>147</v>
      </c>
      <c r="AU226" s="17" t="s">
        <v>102</v>
      </c>
      <c r="AY226" s="17" t="s">
        <v>146</v>
      </c>
      <c r="BE226" s="99">
        <f t="shared" ref="BE226:BE250" si="59">IF(U226="základní",N226,0)</f>
        <v>0</v>
      </c>
      <c r="BF226" s="99">
        <f t="shared" ref="BF226:BF250" si="60">IF(U226="snížená",N226,0)</f>
        <v>0</v>
      </c>
      <c r="BG226" s="99">
        <f t="shared" ref="BG226:BG250" si="61">IF(U226="zákl. přenesená",N226,0)</f>
        <v>0</v>
      </c>
      <c r="BH226" s="99">
        <f t="shared" ref="BH226:BH250" si="62">IF(U226="sníž. přenesená",N226,0)</f>
        <v>0</v>
      </c>
      <c r="BI226" s="99">
        <f t="shared" ref="BI226:BI250" si="63">IF(U226="nulová",N226,0)</f>
        <v>0</v>
      </c>
      <c r="BJ226" s="17" t="s">
        <v>87</v>
      </c>
      <c r="BK226" s="99">
        <f t="shared" ref="BK226:BK250" si="64">ROUND(L226*K226,2)</f>
        <v>0</v>
      </c>
      <c r="BL226" s="17" t="s">
        <v>176</v>
      </c>
      <c r="BM226" s="17" t="s">
        <v>424</v>
      </c>
    </row>
    <row r="227" spans="2:65" s="1" customFormat="1" ht="22.5" customHeight="1" x14ac:dyDescent="0.3">
      <c r="B227" s="125"/>
      <c r="C227" s="161" t="s">
        <v>425</v>
      </c>
      <c r="D227" s="161" t="s">
        <v>199</v>
      </c>
      <c r="E227" s="162" t="s">
        <v>426</v>
      </c>
      <c r="F227" s="234" t="s">
        <v>427</v>
      </c>
      <c r="G227" s="234"/>
      <c r="H227" s="234"/>
      <c r="I227" s="234"/>
      <c r="J227" s="163" t="s">
        <v>378</v>
      </c>
      <c r="K227" s="164">
        <v>2</v>
      </c>
      <c r="L227" s="235">
        <v>0</v>
      </c>
      <c r="M227" s="235"/>
      <c r="N227" s="236">
        <f t="shared" si="55"/>
        <v>0</v>
      </c>
      <c r="O227" s="225"/>
      <c r="P227" s="225"/>
      <c r="Q227" s="225"/>
      <c r="R227" s="128"/>
      <c r="T227" s="158" t="s">
        <v>5</v>
      </c>
      <c r="U227" s="41" t="s">
        <v>46</v>
      </c>
      <c r="V227" s="33"/>
      <c r="W227" s="159">
        <f t="shared" si="56"/>
        <v>0</v>
      </c>
      <c r="X227" s="159">
        <v>0</v>
      </c>
      <c r="Y227" s="159">
        <f t="shared" si="57"/>
        <v>0</v>
      </c>
      <c r="Z227" s="159">
        <v>0</v>
      </c>
      <c r="AA227" s="160">
        <f t="shared" si="58"/>
        <v>0</v>
      </c>
      <c r="AR227" s="17" t="s">
        <v>205</v>
      </c>
      <c r="AT227" s="17" t="s">
        <v>199</v>
      </c>
      <c r="AU227" s="17" t="s">
        <v>102</v>
      </c>
      <c r="AY227" s="17" t="s">
        <v>146</v>
      </c>
      <c r="BE227" s="99">
        <f t="shared" si="59"/>
        <v>0</v>
      </c>
      <c r="BF227" s="99">
        <f t="shared" si="60"/>
        <v>0</v>
      </c>
      <c r="BG227" s="99">
        <f t="shared" si="61"/>
        <v>0</v>
      </c>
      <c r="BH227" s="99">
        <f t="shared" si="62"/>
        <v>0</v>
      </c>
      <c r="BI227" s="99">
        <f t="shared" si="63"/>
        <v>0</v>
      </c>
      <c r="BJ227" s="17" t="s">
        <v>87</v>
      </c>
      <c r="BK227" s="99">
        <f t="shared" si="64"/>
        <v>0</v>
      </c>
      <c r="BL227" s="17" t="s">
        <v>176</v>
      </c>
      <c r="BM227" s="17" t="s">
        <v>428</v>
      </c>
    </row>
    <row r="228" spans="2:65" s="1" customFormat="1" ht="31.5" customHeight="1" x14ac:dyDescent="0.3">
      <c r="B228" s="125"/>
      <c r="C228" s="154" t="s">
        <v>289</v>
      </c>
      <c r="D228" s="154" t="s">
        <v>147</v>
      </c>
      <c r="E228" s="155" t="s">
        <v>429</v>
      </c>
      <c r="F228" s="223" t="s">
        <v>430</v>
      </c>
      <c r="G228" s="223"/>
      <c r="H228" s="223"/>
      <c r="I228" s="223"/>
      <c r="J228" s="156" t="s">
        <v>160</v>
      </c>
      <c r="K228" s="157">
        <v>16.739999999999998</v>
      </c>
      <c r="L228" s="224">
        <v>0</v>
      </c>
      <c r="M228" s="224"/>
      <c r="N228" s="225">
        <f t="shared" si="55"/>
        <v>0</v>
      </c>
      <c r="O228" s="225"/>
      <c r="P228" s="225"/>
      <c r="Q228" s="225"/>
      <c r="R228" s="128"/>
      <c r="T228" s="158" t="s">
        <v>5</v>
      </c>
      <c r="U228" s="41" t="s">
        <v>46</v>
      </c>
      <c r="V228" s="33"/>
      <c r="W228" s="159">
        <f t="shared" si="56"/>
        <v>0</v>
      </c>
      <c r="X228" s="159">
        <v>0</v>
      </c>
      <c r="Y228" s="159">
        <f t="shared" si="57"/>
        <v>0</v>
      </c>
      <c r="Z228" s="159">
        <v>0</v>
      </c>
      <c r="AA228" s="160">
        <f t="shared" si="58"/>
        <v>0</v>
      </c>
      <c r="AR228" s="17" t="s">
        <v>176</v>
      </c>
      <c r="AT228" s="17" t="s">
        <v>147</v>
      </c>
      <c r="AU228" s="17" t="s">
        <v>102</v>
      </c>
      <c r="AY228" s="17" t="s">
        <v>146</v>
      </c>
      <c r="BE228" s="99">
        <f t="shared" si="59"/>
        <v>0</v>
      </c>
      <c r="BF228" s="99">
        <f t="shared" si="60"/>
        <v>0</v>
      </c>
      <c r="BG228" s="99">
        <f t="shared" si="61"/>
        <v>0</v>
      </c>
      <c r="BH228" s="99">
        <f t="shared" si="62"/>
        <v>0</v>
      </c>
      <c r="BI228" s="99">
        <f t="shared" si="63"/>
        <v>0</v>
      </c>
      <c r="BJ228" s="17" t="s">
        <v>87</v>
      </c>
      <c r="BK228" s="99">
        <f t="shared" si="64"/>
        <v>0</v>
      </c>
      <c r="BL228" s="17" t="s">
        <v>176</v>
      </c>
      <c r="BM228" s="17" t="s">
        <v>431</v>
      </c>
    </row>
    <row r="229" spans="2:65" s="1" customFormat="1" ht="22.5" customHeight="1" x14ac:dyDescent="0.3">
      <c r="B229" s="125"/>
      <c r="C229" s="161" t="s">
        <v>432</v>
      </c>
      <c r="D229" s="161" t="s">
        <v>199</v>
      </c>
      <c r="E229" s="162" t="s">
        <v>433</v>
      </c>
      <c r="F229" s="234" t="s">
        <v>434</v>
      </c>
      <c r="G229" s="234"/>
      <c r="H229" s="234"/>
      <c r="I229" s="234"/>
      <c r="J229" s="163" t="s">
        <v>378</v>
      </c>
      <c r="K229" s="164">
        <v>1</v>
      </c>
      <c r="L229" s="235">
        <v>0</v>
      </c>
      <c r="M229" s="235"/>
      <c r="N229" s="236">
        <f t="shared" si="55"/>
        <v>0</v>
      </c>
      <c r="O229" s="225"/>
      <c r="P229" s="225"/>
      <c r="Q229" s="225"/>
      <c r="R229" s="128"/>
      <c r="T229" s="158" t="s">
        <v>5</v>
      </c>
      <c r="U229" s="41" t="s">
        <v>46</v>
      </c>
      <c r="V229" s="33"/>
      <c r="W229" s="159">
        <f t="shared" si="56"/>
        <v>0</v>
      </c>
      <c r="X229" s="159">
        <v>0</v>
      </c>
      <c r="Y229" s="159">
        <f t="shared" si="57"/>
        <v>0</v>
      </c>
      <c r="Z229" s="159">
        <v>0</v>
      </c>
      <c r="AA229" s="160">
        <f t="shared" si="58"/>
        <v>0</v>
      </c>
      <c r="AR229" s="17" t="s">
        <v>205</v>
      </c>
      <c r="AT229" s="17" t="s">
        <v>199</v>
      </c>
      <c r="AU229" s="17" t="s">
        <v>102</v>
      </c>
      <c r="AY229" s="17" t="s">
        <v>146</v>
      </c>
      <c r="BE229" s="99">
        <f t="shared" si="59"/>
        <v>0</v>
      </c>
      <c r="BF229" s="99">
        <f t="shared" si="60"/>
        <v>0</v>
      </c>
      <c r="BG229" s="99">
        <f t="shared" si="61"/>
        <v>0</v>
      </c>
      <c r="BH229" s="99">
        <f t="shared" si="62"/>
        <v>0</v>
      </c>
      <c r="BI229" s="99">
        <f t="shared" si="63"/>
        <v>0</v>
      </c>
      <c r="BJ229" s="17" t="s">
        <v>87</v>
      </c>
      <c r="BK229" s="99">
        <f t="shared" si="64"/>
        <v>0</v>
      </c>
      <c r="BL229" s="17" t="s">
        <v>176</v>
      </c>
      <c r="BM229" s="17" t="s">
        <v>435</v>
      </c>
    </row>
    <row r="230" spans="2:65" s="1" customFormat="1" ht="22.5" customHeight="1" x14ac:dyDescent="0.3">
      <c r="B230" s="125"/>
      <c r="C230" s="161" t="s">
        <v>293</v>
      </c>
      <c r="D230" s="161" t="s">
        <v>199</v>
      </c>
      <c r="E230" s="162" t="s">
        <v>436</v>
      </c>
      <c r="F230" s="234" t="s">
        <v>437</v>
      </c>
      <c r="G230" s="234"/>
      <c r="H230" s="234"/>
      <c r="I230" s="234"/>
      <c r="J230" s="163" t="s">
        <v>378</v>
      </c>
      <c r="K230" s="164">
        <v>6</v>
      </c>
      <c r="L230" s="235">
        <v>0</v>
      </c>
      <c r="M230" s="235"/>
      <c r="N230" s="236">
        <f t="shared" si="55"/>
        <v>0</v>
      </c>
      <c r="O230" s="225"/>
      <c r="P230" s="225"/>
      <c r="Q230" s="225"/>
      <c r="R230" s="128"/>
      <c r="T230" s="158" t="s">
        <v>5</v>
      </c>
      <c r="U230" s="41" t="s">
        <v>46</v>
      </c>
      <c r="V230" s="33"/>
      <c r="W230" s="159">
        <f t="shared" si="56"/>
        <v>0</v>
      </c>
      <c r="X230" s="159">
        <v>0</v>
      </c>
      <c r="Y230" s="159">
        <f t="shared" si="57"/>
        <v>0</v>
      </c>
      <c r="Z230" s="159">
        <v>0</v>
      </c>
      <c r="AA230" s="160">
        <f t="shared" si="58"/>
        <v>0</v>
      </c>
      <c r="AR230" s="17" t="s">
        <v>205</v>
      </c>
      <c r="AT230" s="17" t="s">
        <v>199</v>
      </c>
      <c r="AU230" s="17" t="s">
        <v>102</v>
      </c>
      <c r="AY230" s="17" t="s">
        <v>146</v>
      </c>
      <c r="BE230" s="99">
        <f t="shared" si="59"/>
        <v>0</v>
      </c>
      <c r="BF230" s="99">
        <f t="shared" si="60"/>
        <v>0</v>
      </c>
      <c r="BG230" s="99">
        <f t="shared" si="61"/>
        <v>0</v>
      </c>
      <c r="BH230" s="99">
        <f t="shared" si="62"/>
        <v>0</v>
      </c>
      <c r="BI230" s="99">
        <f t="shared" si="63"/>
        <v>0</v>
      </c>
      <c r="BJ230" s="17" t="s">
        <v>87</v>
      </c>
      <c r="BK230" s="99">
        <f t="shared" si="64"/>
        <v>0</v>
      </c>
      <c r="BL230" s="17" t="s">
        <v>176</v>
      </c>
      <c r="BM230" s="17" t="s">
        <v>438</v>
      </c>
    </row>
    <row r="231" spans="2:65" s="1" customFormat="1" ht="22.5" customHeight="1" x14ac:dyDescent="0.3">
      <c r="B231" s="125"/>
      <c r="C231" s="161" t="s">
        <v>439</v>
      </c>
      <c r="D231" s="161" t="s">
        <v>199</v>
      </c>
      <c r="E231" s="162" t="s">
        <v>440</v>
      </c>
      <c r="F231" s="234" t="s">
        <v>441</v>
      </c>
      <c r="G231" s="234"/>
      <c r="H231" s="234"/>
      <c r="I231" s="234"/>
      <c r="J231" s="163" t="s">
        <v>378</v>
      </c>
      <c r="K231" s="164">
        <v>1</v>
      </c>
      <c r="L231" s="235">
        <v>0</v>
      </c>
      <c r="M231" s="235"/>
      <c r="N231" s="236">
        <f t="shared" si="55"/>
        <v>0</v>
      </c>
      <c r="O231" s="225"/>
      <c r="P231" s="225"/>
      <c r="Q231" s="225"/>
      <c r="R231" s="128"/>
      <c r="T231" s="158" t="s">
        <v>5</v>
      </c>
      <c r="U231" s="41" t="s">
        <v>46</v>
      </c>
      <c r="V231" s="33"/>
      <c r="W231" s="159">
        <f t="shared" si="56"/>
        <v>0</v>
      </c>
      <c r="X231" s="159">
        <v>0</v>
      </c>
      <c r="Y231" s="159">
        <f t="shared" si="57"/>
        <v>0</v>
      </c>
      <c r="Z231" s="159">
        <v>0</v>
      </c>
      <c r="AA231" s="160">
        <f t="shared" si="58"/>
        <v>0</v>
      </c>
      <c r="AR231" s="17" t="s">
        <v>205</v>
      </c>
      <c r="AT231" s="17" t="s">
        <v>199</v>
      </c>
      <c r="AU231" s="17" t="s">
        <v>102</v>
      </c>
      <c r="AY231" s="17" t="s">
        <v>146</v>
      </c>
      <c r="BE231" s="99">
        <f t="shared" si="59"/>
        <v>0</v>
      </c>
      <c r="BF231" s="99">
        <f t="shared" si="60"/>
        <v>0</v>
      </c>
      <c r="BG231" s="99">
        <f t="shared" si="61"/>
        <v>0</v>
      </c>
      <c r="BH231" s="99">
        <f t="shared" si="62"/>
        <v>0</v>
      </c>
      <c r="BI231" s="99">
        <f t="shared" si="63"/>
        <v>0</v>
      </c>
      <c r="BJ231" s="17" t="s">
        <v>87</v>
      </c>
      <c r="BK231" s="99">
        <f t="shared" si="64"/>
        <v>0</v>
      </c>
      <c r="BL231" s="17" t="s">
        <v>176</v>
      </c>
      <c r="BM231" s="17" t="s">
        <v>442</v>
      </c>
    </row>
    <row r="232" spans="2:65" s="1" customFormat="1" ht="31.5" customHeight="1" x14ac:dyDescent="0.3">
      <c r="B232" s="125"/>
      <c r="C232" s="154" t="s">
        <v>296</v>
      </c>
      <c r="D232" s="154" t="s">
        <v>147</v>
      </c>
      <c r="E232" s="155" t="s">
        <v>443</v>
      </c>
      <c r="F232" s="223" t="s">
        <v>444</v>
      </c>
      <c r="G232" s="223"/>
      <c r="H232" s="223"/>
      <c r="I232" s="223"/>
      <c r="J232" s="156" t="s">
        <v>160</v>
      </c>
      <c r="K232" s="157">
        <v>27.085000000000001</v>
      </c>
      <c r="L232" s="224">
        <v>0</v>
      </c>
      <c r="M232" s="224"/>
      <c r="N232" s="225">
        <f t="shared" si="55"/>
        <v>0</v>
      </c>
      <c r="O232" s="225"/>
      <c r="P232" s="225"/>
      <c r="Q232" s="225"/>
      <c r="R232" s="128"/>
      <c r="T232" s="158" t="s">
        <v>5</v>
      </c>
      <c r="U232" s="41" t="s">
        <v>46</v>
      </c>
      <c r="V232" s="33"/>
      <c r="W232" s="159">
        <f t="shared" si="56"/>
        <v>0</v>
      </c>
      <c r="X232" s="159">
        <v>0</v>
      </c>
      <c r="Y232" s="159">
        <f t="shared" si="57"/>
        <v>0</v>
      </c>
      <c r="Z232" s="159">
        <v>0</v>
      </c>
      <c r="AA232" s="160">
        <f t="shared" si="58"/>
        <v>0</v>
      </c>
      <c r="AR232" s="17" t="s">
        <v>176</v>
      </c>
      <c r="AT232" s="17" t="s">
        <v>147</v>
      </c>
      <c r="AU232" s="17" t="s">
        <v>102</v>
      </c>
      <c r="AY232" s="17" t="s">
        <v>146</v>
      </c>
      <c r="BE232" s="99">
        <f t="shared" si="59"/>
        <v>0</v>
      </c>
      <c r="BF232" s="99">
        <f t="shared" si="60"/>
        <v>0</v>
      </c>
      <c r="BG232" s="99">
        <f t="shared" si="61"/>
        <v>0</v>
      </c>
      <c r="BH232" s="99">
        <f t="shared" si="62"/>
        <v>0</v>
      </c>
      <c r="BI232" s="99">
        <f t="shared" si="63"/>
        <v>0</v>
      </c>
      <c r="BJ232" s="17" t="s">
        <v>87</v>
      </c>
      <c r="BK232" s="99">
        <f t="shared" si="64"/>
        <v>0</v>
      </c>
      <c r="BL232" s="17" t="s">
        <v>176</v>
      </c>
      <c r="BM232" s="17" t="s">
        <v>445</v>
      </c>
    </row>
    <row r="233" spans="2:65" s="1" customFormat="1" ht="22.5" customHeight="1" x14ac:dyDescent="0.3">
      <c r="B233" s="125"/>
      <c r="C233" s="161" t="s">
        <v>446</v>
      </c>
      <c r="D233" s="161" t="s">
        <v>199</v>
      </c>
      <c r="E233" s="162" t="s">
        <v>447</v>
      </c>
      <c r="F233" s="234" t="s">
        <v>448</v>
      </c>
      <c r="G233" s="234"/>
      <c r="H233" s="234"/>
      <c r="I233" s="234"/>
      <c r="J233" s="163" t="s">
        <v>378</v>
      </c>
      <c r="K233" s="164">
        <v>1</v>
      </c>
      <c r="L233" s="235">
        <v>0</v>
      </c>
      <c r="M233" s="235"/>
      <c r="N233" s="236">
        <f t="shared" si="55"/>
        <v>0</v>
      </c>
      <c r="O233" s="225"/>
      <c r="P233" s="225"/>
      <c r="Q233" s="225"/>
      <c r="R233" s="128"/>
      <c r="T233" s="158" t="s">
        <v>5</v>
      </c>
      <c r="U233" s="41" t="s">
        <v>46</v>
      </c>
      <c r="V233" s="33"/>
      <c r="W233" s="159">
        <f t="shared" si="56"/>
        <v>0</v>
      </c>
      <c r="X233" s="159">
        <v>0</v>
      </c>
      <c r="Y233" s="159">
        <f t="shared" si="57"/>
        <v>0</v>
      </c>
      <c r="Z233" s="159">
        <v>0</v>
      </c>
      <c r="AA233" s="160">
        <f t="shared" si="58"/>
        <v>0</v>
      </c>
      <c r="AR233" s="17" t="s">
        <v>205</v>
      </c>
      <c r="AT233" s="17" t="s">
        <v>199</v>
      </c>
      <c r="AU233" s="17" t="s">
        <v>102</v>
      </c>
      <c r="AY233" s="17" t="s">
        <v>146</v>
      </c>
      <c r="BE233" s="99">
        <f t="shared" si="59"/>
        <v>0</v>
      </c>
      <c r="BF233" s="99">
        <f t="shared" si="60"/>
        <v>0</v>
      </c>
      <c r="BG233" s="99">
        <f t="shared" si="61"/>
        <v>0</v>
      </c>
      <c r="BH233" s="99">
        <f t="shared" si="62"/>
        <v>0</v>
      </c>
      <c r="BI233" s="99">
        <f t="shared" si="63"/>
        <v>0</v>
      </c>
      <c r="BJ233" s="17" t="s">
        <v>87</v>
      </c>
      <c r="BK233" s="99">
        <f t="shared" si="64"/>
        <v>0</v>
      </c>
      <c r="BL233" s="17" t="s">
        <v>176</v>
      </c>
      <c r="BM233" s="17" t="s">
        <v>449</v>
      </c>
    </row>
    <row r="234" spans="2:65" s="1" customFormat="1" ht="22.5" customHeight="1" x14ac:dyDescent="0.3">
      <c r="B234" s="125"/>
      <c r="C234" s="161" t="s">
        <v>300</v>
      </c>
      <c r="D234" s="161" t="s">
        <v>199</v>
      </c>
      <c r="E234" s="162" t="s">
        <v>450</v>
      </c>
      <c r="F234" s="234" t="s">
        <v>451</v>
      </c>
      <c r="G234" s="234"/>
      <c r="H234" s="234"/>
      <c r="I234" s="234"/>
      <c r="J234" s="163" t="s">
        <v>378</v>
      </c>
      <c r="K234" s="164">
        <v>2</v>
      </c>
      <c r="L234" s="235">
        <v>0</v>
      </c>
      <c r="M234" s="235"/>
      <c r="N234" s="236">
        <f t="shared" si="55"/>
        <v>0</v>
      </c>
      <c r="O234" s="225"/>
      <c r="P234" s="225"/>
      <c r="Q234" s="225"/>
      <c r="R234" s="128"/>
      <c r="T234" s="158" t="s">
        <v>5</v>
      </c>
      <c r="U234" s="41" t="s">
        <v>46</v>
      </c>
      <c r="V234" s="33"/>
      <c r="W234" s="159">
        <f t="shared" si="56"/>
        <v>0</v>
      </c>
      <c r="X234" s="159">
        <v>0</v>
      </c>
      <c r="Y234" s="159">
        <f t="shared" si="57"/>
        <v>0</v>
      </c>
      <c r="Z234" s="159">
        <v>0</v>
      </c>
      <c r="AA234" s="160">
        <f t="shared" si="58"/>
        <v>0</v>
      </c>
      <c r="AR234" s="17" t="s">
        <v>205</v>
      </c>
      <c r="AT234" s="17" t="s">
        <v>199</v>
      </c>
      <c r="AU234" s="17" t="s">
        <v>102</v>
      </c>
      <c r="AY234" s="17" t="s">
        <v>146</v>
      </c>
      <c r="BE234" s="99">
        <f t="shared" si="59"/>
        <v>0</v>
      </c>
      <c r="BF234" s="99">
        <f t="shared" si="60"/>
        <v>0</v>
      </c>
      <c r="BG234" s="99">
        <f t="shared" si="61"/>
        <v>0</v>
      </c>
      <c r="BH234" s="99">
        <f t="shared" si="62"/>
        <v>0</v>
      </c>
      <c r="BI234" s="99">
        <f t="shared" si="63"/>
        <v>0</v>
      </c>
      <c r="BJ234" s="17" t="s">
        <v>87</v>
      </c>
      <c r="BK234" s="99">
        <f t="shared" si="64"/>
        <v>0</v>
      </c>
      <c r="BL234" s="17" t="s">
        <v>176</v>
      </c>
      <c r="BM234" s="17" t="s">
        <v>452</v>
      </c>
    </row>
    <row r="235" spans="2:65" s="1" customFormat="1" ht="22.5" customHeight="1" x14ac:dyDescent="0.3">
      <c r="B235" s="125"/>
      <c r="C235" s="161" t="s">
        <v>453</v>
      </c>
      <c r="D235" s="161" t="s">
        <v>199</v>
      </c>
      <c r="E235" s="162" t="s">
        <v>454</v>
      </c>
      <c r="F235" s="234" t="s">
        <v>455</v>
      </c>
      <c r="G235" s="234"/>
      <c r="H235" s="234"/>
      <c r="I235" s="234"/>
      <c r="J235" s="163" t="s">
        <v>378</v>
      </c>
      <c r="K235" s="164">
        <v>1</v>
      </c>
      <c r="L235" s="235">
        <v>0</v>
      </c>
      <c r="M235" s="235"/>
      <c r="N235" s="236">
        <f t="shared" si="55"/>
        <v>0</v>
      </c>
      <c r="O235" s="225"/>
      <c r="P235" s="225"/>
      <c r="Q235" s="225"/>
      <c r="R235" s="128"/>
      <c r="T235" s="158" t="s">
        <v>5</v>
      </c>
      <c r="U235" s="41" t="s">
        <v>46</v>
      </c>
      <c r="V235" s="33"/>
      <c r="W235" s="159">
        <f t="shared" si="56"/>
        <v>0</v>
      </c>
      <c r="X235" s="159">
        <v>0</v>
      </c>
      <c r="Y235" s="159">
        <f t="shared" si="57"/>
        <v>0</v>
      </c>
      <c r="Z235" s="159">
        <v>0</v>
      </c>
      <c r="AA235" s="160">
        <f t="shared" si="58"/>
        <v>0</v>
      </c>
      <c r="AR235" s="17" t="s">
        <v>205</v>
      </c>
      <c r="AT235" s="17" t="s">
        <v>199</v>
      </c>
      <c r="AU235" s="17" t="s">
        <v>102</v>
      </c>
      <c r="AY235" s="17" t="s">
        <v>146</v>
      </c>
      <c r="BE235" s="99">
        <f t="shared" si="59"/>
        <v>0</v>
      </c>
      <c r="BF235" s="99">
        <f t="shared" si="60"/>
        <v>0</v>
      </c>
      <c r="BG235" s="99">
        <f t="shared" si="61"/>
        <v>0</v>
      </c>
      <c r="BH235" s="99">
        <f t="shared" si="62"/>
        <v>0</v>
      </c>
      <c r="BI235" s="99">
        <f t="shared" si="63"/>
        <v>0</v>
      </c>
      <c r="BJ235" s="17" t="s">
        <v>87</v>
      </c>
      <c r="BK235" s="99">
        <f t="shared" si="64"/>
        <v>0</v>
      </c>
      <c r="BL235" s="17" t="s">
        <v>176</v>
      </c>
      <c r="BM235" s="17" t="s">
        <v>456</v>
      </c>
    </row>
    <row r="236" spans="2:65" s="1" customFormat="1" ht="22.5" customHeight="1" x14ac:dyDescent="0.3">
      <c r="B236" s="125"/>
      <c r="C236" s="161" t="s">
        <v>303</v>
      </c>
      <c r="D236" s="161" t="s">
        <v>199</v>
      </c>
      <c r="E236" s="162" t="s">
        <v>457</v>
      </c>
      <c r="F236" s="234" t="s">
        <v>458</v>
      </c>
      <c r="G236" s="234"/>
      <c r="H236" s="234"/>
      <c r="I236" s="234"/>
      <c r="J236" s="163" t="s">
        <v>378</v>
      </c>
      <c r="K236" s="164">
        <v>1</v>
      </c>
      <c r="L236" s="235">
        <v>0</v>
      </c>
      <c r="M236" s="235"/>
      <c r="N236" s="236">
        <f t="shared" si="55"/>
        <v>0</v>
      </c>
      <c r="O236" s="225"/>
      <c r="P236" s="225"/>
      <c r="Q236" s="225"/>
      <c r="R236" s="128"/>
      <c r="T236" s="158" t="s">
        <v>5</v>
      </c>
      <c r="U236" s="41" t="s">
        <v>46</v>
      </c>
      <c r="V236" s="33"/>
      <c r="W236" s="159">
        <f t="shared" si="56"/>
        <v>0</v>
      </c>
      <c r="X236" s="159">
        <v>0</v>
      </c>
      <c r="Y236" s="159">
        <f t="shared" si="57"/>
        <v>0</v>
      </c>
      <c r="Z236" s="159">
        <v>0</v>
      </c>
      <c r="AA236" s="160">
        <f t="shared" si="58"/>
        <v>0</v>
      </c>
      <c r="AR236" s="17" t="s">
        <v>205</v>
      </c>
      <c r="AT236" s="17" t="s">
        <v>199</v>
      </c>
      <c r="AU236" s="17" t="s">
        <v>102</v>
      </c>
      <c r="AY236" s="17" t="s">
        <v>146</v>
      </c>
      <c r="BE236" s="99">
        <f t="shared" si="59"/>
        <v>0</v>
      </c>
      <c r="BF236" s="99">
        <f t="shared" si="60"/>
        <v>0</v>
      </c>
      <c r="BG236" s="99">
        <f t="shared" si="61"/>
        <v>0</v>
      </c>
      <c r="BH236" s="99">
        <f t="shared" si="62"/>
        <v>0</v>
      </c>
      <c r="BI236" s="99">
        <f t="shared" si="63"/>
        <v>0</v>
      </c>
      <c r="BJ236" s="17" t="s">
        <v>87</v>
      </c>
      <c r="BK236" s="99">
        <f t="shared" si="64"/>
        <v>0</v>
      </c>
      <c r="BL236" s="17" t="s">
        <v>176</v>
      </c>
      <c r="BM236" s="17" t="s">
        <v>459</v>
      </c>
    </row>
    <row r="237" spans="2:65" s="1" customFormat="1" ht="31.5" customHeight="1" x14ac:dyDescent="0.3">
      <c r="B237" s="125"/>
      <c r="C237" s="154" t="s">
        <v>460</v>
      </c>
      <c r="D237" s="154" t="s">
        <v>147</v>
      </c>
      <c r="E237" s="155" t="s">
        <v>461</v>
      </c>
      <c r="F237" s="223" t="s">
        <v>462</v>
      </c>
      <c r="G237" s="223"/>
      <c r="H237" s="223"/>
      <c r="I237" s="223"/>
      <c r="J237" s="156" t="s">
        <v>378</v>
      </c>
      <c r="K237" s="157">
        <v>1</v>
      </c>
      <c r="L237" s="224">
        <v>0</v>
      </c>
      <c r="M237" s="224"/>
      <c r="N237" s="225">
        <f t="shared" si="55"/>
        <v>0</v>
      </c>
      <c r="O237" s="225"/>
      <c r="P237" s="225"/>
      <c r="Q237" s="225"/>
      <c r="R237" s="128"/>
      <c r="T237" s="158" t="s">
        <v>5</v>
      </c>
      <c r="U237" s="41" t="s">
        <v>46</v>
      </c>
      <c r="V237" s="33"/>
      <c r="W237" s="159">
        <f t="shared" si="56"/>
        <v>0</v>
      </c>
      <c r="X237" s="159">
        <v>0</v>
      </c>
      <c r="Y237" s="159">
        <f t="shared" si="57"/>
        <v>0</v>
      </c>
      <c r="Z237" s="159">
        <v>0</v>
      </c>
      <c r="AA237" s="160">
        <f t="shared" si="58"/>
        <v>0</v>
      </c>
      <c r="AR237" s="17" t="s">
        <v>176</v>
      </c>
      <c r="AT237" s="17" t="s">
        <v>147</v>
      </c>
      <c r="AU237" s="17" t="s">
        <v>102</v>
      </c>
      <c r="AY237" s="17" t="s">
        <v>146</v>
      </c>
      <c r="BE237" s="99">
        <f t="shared" si="59"/>
        <v>0</v>
      </c>
      <c r="BF237" s="99">
        <f t="shared" si="60"/>
        <v>0</v>
      </c>
      <c r="BG237" s="99">
        <f t="shared" si="61"/>
        <v>0</v>
      </c>
      <c r="BH237" s="99">
        <f t="shared" si="62"/>
        <v>0</v>
      </c>
      <c r="BI237" s="99">
        <f t="shared" si="63"/>
        <v>0</v>
      </c>
      <c r="BJ237" s="17" t="s">
        <v>87</v>
      </c>
      <c r="BK237" s="99">
        <f t="shared" si="64"/>
        <v>0</v>
      </c>
      <c r="BL237" s="17" t="s">
        <v>176</v>
      </c>
      <c r="BM237" s="17" t="s">
        <v>463</v>
      </c>
    </row>
    <row r="238" spans="2:65" s="1" customFormat="1" ht="22.5" customHeight="1" x14ac:dyDescent="0.3">
      <c r="B238" s="125"/>
      <c r="C238" s="161" t="s">
        <v>307</v>
      </c>
      <c r="D238" s="161" t="s">
        <v>199</v>
      </c>
      <c r="E238" s="162" t="s">
        <v>464</v>
      </c>
      <c r="F238" s="234" t="s">
        <v>465</v>
      </c>
      <c r="G238" s="234"/>
      <c r="H238" s="234"/>
      <c r="I238" s="234"/>
      <c r="J238" s="163" t="s">
        <v>378</v>
      </c>
      <c r="K238" s="164">
        <v>1</v>
      </c>
      <c r="L238" s="235">
        <v>0</v>
      </c>
      <c r="M238" s="235"/>
      <c r="N238" s="236">
        <f t="shared" si="55"/>
        <v>0</v>
      </c>
      <c r="O238" s="225"/>
      <c r="P238" s="225"/>
      <c r="Q238" s="225"/>
      <c r="R238" s="128"/>
      <c r="T238" s="158" t="s">
        <v>5</v>
      </c>
      <c r="U238" s="41" t="s">
        <v>46</v>
      </c>
      <c r="V238" s="33"/>
      <c r="W238" s="159">
        <f t="shared" si="56"/>
        <v>0</v>
      </c>
      <c r="X238" s="159">
        <v>0</v>
      </c>
      <c r="Y238" s="159">
        <f t="shared" si="57"/>
        <v>0</v>
      </c>
      <c r="Z238" s="159">
        <v>0</v>
      </c>
      <c r="AA238" s="160">
        <f t="shared" si="58"/>
        <v>0</v>
      </c>
      <c r="AR238" s="17" t="s">
        <v>205</v>
      </c>
      <c r="AT238" s="17" t="s">
        <v>199</v>
      </c>
      <c r="AU238" s="17" t="s">
        <v>102</v>
      </c>
      <c r="AY238" s="17" t="s">
        <v>146</v>
      </c>
      <c r="BE238" s="99">
        <f t="shared" si="59"/>
        <v>0</v>
      </c>
      <c r="BF238" s="99">
        <f t="shared" si="60"/>
        <v>0</v>
      </c>
      <c r="BG238" s="99">
        <f t="shared" si="61"/>
        <v>0</v>
      </c>
      <c r="BH238" s="99">
        <f t="shared" si="62"/>
        <v>0</v>
      </c>
      <c r="BI238" s="99">
        <f t="shared" si="63"/>
        <v>0</v>
      </c>
      <c r="BJ238" s="17" t="s">
        <v>87</v>
      </c>
      <c r="BK238" s="99">
        <f t="shared" si="64"/>
        <v>0</v>
      </c>
      <c r="BL238" s="17" t="s">
        <v>176</v>
      </c>
      <c r="BM238" s="17" t="s">
        <v>466</v>
      </c>
    </row>
    <row r="239" spans="2:65" s="1" customFormat="1" ht="31.5" customHeight="1" x14ac:dyDescent="0.3">
      <c r="B239" s="125"/>
      <c r="C239" s="154" t="s">
        <v>467</v>
      </c>
      <c r="D239" s="154" t="s">
        <v>147</v>
      </c>
      <c r="E239" s="155" t="s">
        <v>468</v>
      </c>
      <c r="F239" s="223" t="s">
        <v>469</v>
      </c>
      <c r="G239" s="223"/>
      <c r="H239" s="223"/>
      <c r="I239" s="223"/>
      <c r="J239" s="156" t="s">
        <v>378</v>
      </c>
      <c r="K239" s="157">
        <v>2</v>
      </c>
      <c r="L239" s="224">
        <v>0</v>
      </c>
      <c r="M239" s="224"/>
      <c r="N239" s="225">
        <f t="shared" si="55"/>
        <v>0</v>
      </c>
      <c r="O239" s="225"/>
      <c r="P239" s="225"/>
      <c r="Q239" s="225"/>
      <c r="R239" s="128"/>
      <c r="T239" s="158" t="s">
        <v>5</v>
      </c>
      <c r="U239" s="41" t="s">
        <v>46</v>
      </c>
      <c r="V239" s="33"/>
      <c r="W239" s="159">
        <f t="shared" si="56"/>
        <v>0</v>
      </c>
      <c r="X239" s="159">
        <v>0</v>
      </c>
      <c r="Y239" s="159">
        <f t="shared" si="57"/>
        <v>0</v>
      </c>
      <c r="Z239" s="159">
        <v>0</v>
      </c>
      <c r="AA239" s="160">
        <f t="shared" si="58"/>
        <v>0</v>
      </c>
      <c r="AR239" s="17" t="s">
        <v>176</v>
      </c>
      <c r="AT239" s="17" t="s">
        <v>147</v>
      </c>
      <c r="AU239" s="17" t="s">
        <v>102</v>
      </c>
      <c r="AY239" s="17" t="s">
        <v>146</v>
      </c>
      <c r="BE239" s="99">
        <f t="shared" si="59"/>
        <v>0</v>
      </c>
      <c r="BF239" s="99">
        <f t="shared" si="60"/>
        <v>0</v>
      </c>
      <c r="BG239" s="99">
        <f t="shared" si="61"/>
        <v>0</v>
      </c>
      <c r="BH239" s="99">
        <f t="shared" si="62"/>
        <v>0</v>
      </c>
      <c r="BI239" s="99">
        <f t="shared" si="63"/>
        <v>0</v>
      </c>
      <c r="BJ239" s="17" t="s">
        <v>87</v>
      </c>
      <c r="BK239" s="99">
        <f t="shared" si="64"/>
        <v>0</v>
      </c>
      <c r="BL239" s="17" t="s">
        <v>176</v>
      </c>
      <c r="BM239" s="17" t="s">
        <v>470</v>
      </c>
    </row>
    <row r="240" spans="2:65" s="1" customFormat="1" ht="31.5" customHeight="1" x14ac:dyDescent="0.3">
      <c r="B240" s="125"/>
      <c r="C240" s="161" t="s">
        <v>311</v>
      </c>
      <c r="D240" s="161" t="s">
        <v>199</v>
      </c>
      <c r="E240" s="162" t="s">
        <v>471</v>
      </c>
      <c r="F240" s="234" t="s">
        <v>472</v>
      </c>
      <c r="G240" s="234"/>
      <c r="H240" s="234"/>
      <c r="I240" s="234"/>
      <c r="J240" s="163" t="s">
        <v>378</v>
      </c>
      <c r="K240" s="164">
        <v>2</v>
      </c>
      <c r="L240" s="235">
        <v>0</v>
      </c>
      <c r="M240" s="235"/>
      <c r="N240" s="236">
        <f t="shared" si="55"/>
        <v>0</v>
      </c>
      <c r="O240" s="225"/>
      <c r="P240" s="225"/>
      <c r="Q240" s="225"/>
      <c r="R240" s="128"/>
      <c r="T240" s="158" t="s">
        <v>5</v>
      </c>
      <c r="U240" s="41" t="s">
        <v>46</v>
      </c>
      <c r="V240" s="33"/>
      <c r="W240" s="159">
        <f t="shared" si="56"/>
        <v>0</v>
      </c>
      <c r="X240" s="159">
        <v>0</v>
      </c>
      <c r="Y240" s="159">
        <f t="shared" si="57"/>
        <v>0</v>
      </c>
      <c r="Z240" s="159">
        <v>0</v>
      </c>
      <c r="AA240" s="160">
        <f t="shared" si="58"/>
        <v>0</v>
      </c>
      <c r="AR240" s="17" t="s">
        <v>205</v>
      </c>
      <c r="AT240" s="17" t="s">
        <v>199</v>
      </c>
      <c r="AU240" s="17" t="s">
        <v>102</v>
      </c>
      <c r="AY240" s="17" t="s">
        <v>146</v>
      </c>
      <c r="BE240" s="99">
        <f t="shared" si="59"/>
        <v>0</v>
      </c>
      <c r="BF240" s="99">
        <f t="shared" si="60"/>
        <v>0</v>
      </c>
      <c r="BG240" s="99">
        <f t="shared" si="61"/>
        <v>0</v>
      </c>
      <c r="BH240" s="99">
        <f t="shared" si="62"/>
        <v>0</v>
      </c>
      <c r="BI240" s="99">
        <f t="shared" si="63"/>
        <v>0</v>
      </c>
      <c r="BJ240" s="17" t="s">
        <v>87</v>
      </c>
      <c r="BK240" s="99">
        <f t="shared" si="64"/>
        <v>0</v>
      </c>
      <c r="BL240" s="17" t="s">
        <v>176</v>
      </c>
      <c r="BM240" s="17" t="s">
        <v>473</v>
      </c>
    </row>
    <row r="241" spans="2:65" s="1" customFormat="1" ht="31.5" customHeight="1" x14ac:dyDescent="0.3">
      <c r="B241" s="125"/>
      <c r="C241" s="154" t="s">
        <v>474</v>
      </c>
      <c r="D241" s="154" t="s">
        <v>147</v>
      </c>
      <c r="E241" s="155" t="s">
        <v>475</v>
      </c>
      <c r="F241" s="223" t="s">
        <v>476</v>
      </c>
      <c r="G241" s="223"/>
      <c r="H241" s="223"/>
      <c r="I241" s="223"/>
      <c r="J241" s="156" t="s">
        <v>378</v>
      </c>
      <c r="K241" s="157">
        <v>4</v>
      </c>
      <c r="L241" s="224">
        <v>0</v>
      </c>
      <c r="M241" s="224"/>
      <c r="N241" s="225">
        <f t="shared" si="55"/>
        <v>0</v>
      </c>
      <c r="O241" s="225"/>
      <c r="P241" s="225"/>
      <c r="Q241" s="225"/>
      <c r="R241" s="128"/>
      <c r="T241" s="158" t="s">
        <v>5</v>
      </c>
      <c r="U241" s="41" t="s">
        <v>46</v>
      </c>
      <c r="V241" s="33"/>
      <c r="W241" s="159">
        <f t="shared" si="56"/>
        <v>0</v>
      </c>
      <c r="X241" s="159">
        <v>0</v>
      </c>
      <c r="Y241" s="159">
        <f t="shared" si="57"/>
        <v>0</v>
      </c>
      <c r="Z241" s="159">
        <v>0</v>
      </c>
      <c r="AA241" s="160">
        <f t="shared" si="58"/>
        <v>0</v>
      </c>
      <c r="AR241" s="17" t="s">
        <v>176</v>
      </c>
      <c r="AT241" s="17" t="s">
        <v>147</v>
      </c>
      <c r="AU241" s="17" t="s">
        <v>102</v>
      </c>
      <c r="AY241" s="17" t="s">
        <v>146</v>
      </c>
      <c r="BE241" s="99">
        <f t="shared" si="59"/>
        <v>0</v>
      </c>
      <c r="BF241" s="99">
        <f t="shared" si="60"/>
        <v>0</v>
      </c>
      <c r="BG241" s="99">
        <f t="shared" si="61"/>
        <v>0</v>
      </c>
      <c r="BH241" s="99">
        <f t="shared" si="62"/>
        <v>0</v>
      </c>
      <c r="BI241" s="99">
        <f t="shared" si="63"/>
        <v>0</v>
      </c>
      <c r="BJ241" s="17" t="s">
        <v>87</v>
      </c>
      <c r="BK241" s="99">
        <f t="shared" si="64"/>
        <v>0</v>
      </c>
      <c r="BL241" s="17" t="s">
        <v>176</v>
      </c>
      <c r="BM241" s="17" t="s">
        <v>477</v>
      </c>
    </row>
    <row r="242" spans="2:65" s="1" customFormat="1" ht="22.5" customHeight="1" x14ac:dyDescent="0.3">
      <c r="B242" s="125"/>
      <c r="C242" s="161" t="s">
        <v>315</v>
      </c>
      <c r="D242" s="161" t="s">
        <v>199</v>
      </c>
      <c r="E242" s="162" t="s">
        <v>478</v>
      </c>
      <c r="F242" s="234" t="s">
        <v>479</v>
      </c>
      <c r="G242" s="234"/>
      <c r="H242" s="234"/>
      <c r="I242" s="234"/>
      <c r="J242" s="163" t="s">
        <v>378</v>
      </c>
      <c r="K242" s="164">
        <v>3</v>
      </c>
      <c r="L242" s="235">
        <v>0</v>
      </c>
      <c r="M242" s="235"/>
      <c r="N242" s="236">
        <f t="shared" si="55"/>
        <v>0</v>
      </c>
      <c r="O242" s="225"/>
      <c r="P242" s="225"/>
      <c r="Q242" s="225"/>
      <c r="R242" s="128"/>
      <c r="T242" s="158" t="s">
        <v>5</v>
      </c>
      <c r="U242" s="41" t="s">
        <v>46</v>
      </c>
      <c r="V242" s="33"/>
      <c r="W242" s="159">
        <f t="shared" si="56"/>
        <v>0</v>
      </c>
      <c r="X242" s="159">
        <v>0</v>
      </c>
      <c r="Y242" s="159">
        <f t="shared" si="57"/>
        <v>0</v>
      </c>
      <c r="Z242" s="159">
        <v>0</v>
      </c>
      <c r="AA242" s="160">
        <f t="shared" si="58"/>
        <v>0</v>
      </c>
      <c r="AR242" s="17" t="s">
        <v>205</v>
      </c>
      <c r="AT242" s="17" t="s">
        <v>199</v>
      </c>
      <c r="AU242" s="17" t="s">
        <v>102</v>
      </c>
      <c r="AY242" s="17" t="s">
        <v>146</v>
      </c>
      <c r="BE242" s="99">
        <f t="shared" si="59"/>
        <v>0</v>
      </c>
      <c r="BF242" s="99">
        <f t="shared" si="60"/>
        <v>0</v>
      </c>
      <c r="BG242" s="99">
        <f t="shared" si="61"/>
        <v>0</v>
      </c>
      <c r="BH242" s="99">
        <f t="shared" si="62"/>
        <v>0</v>
      </c>
      <c r="BI242" s="99">
        <f t="shared" si="63"/>
        <v>0</v>
      </c>
      <c r="BJ242" s="17" t="s">
        <v>87</v>
      </c>
      <c r="BK242" s="99">
        <f t="shared" si="64"/>
        <v>0</v>
      </c>
      <c r="BL242" s="17" t="s">
        <v>176</v>
      </c>
      <c r="BM242" s="17" t="s">
        <v>480</v>
      </c>
    </row>
    <row r="243" spans="2:65" s="1" customFormat="1" ht="22.5" customHeight="1" x14ac:dyDescent="0.3">
      <c r="B243" s="125"/>
      <c r="C243" s="161" t="s">
        <v>481</v>
      </c>
      <c r="D243" s="161" t="s">
        <v>199</v>
      </c>
      <c r="E243" s="162" t="s">
        <v>482</v>
      </c>
      <c r="F243" s="234" t="s">
        <v>483</v>
      </c>
      <c r="G243" s="234"/>
      <c r="H243" s="234"/>
      <c r="I243" s="234"/>
      <c r="J243" s="163" t="s">
        <v>378</v>
      </c>
      <c r="K243" s="164">
        <v>1</v>
      </c>
      <c r="L243" s="235">
        <v>0</v>
      </c>
      <c r="M243" s="235"/>
      <c r="N243" s="236">
        <f t="shared" si="55"/>
        <v>0</v>
      </c>
      <c r="O243" s="225"/>
      <c r="P243" s="225"/>
      <c r="Q243" s="225"/>
      <c r="R243" s="128"/>
      <c r="T243" s="158" t="s">
        <v>5</v>
      </c>
      <c r="U243" s="41" t="s">
        <v>46</v>
      </c>
      <c r="V243" s="33"/>
      <c r="W243" s="159">
        <f t="shared" si="56"/>
        <v>0</v>
      </c>
      <c r="X243" s="159">
        <v>0</v>
      </c>
      <c r="Y243" s="159">
        <f t="shared" si="57"/>
        <v>0</v>
      </c>
      <c r="Z243" s="159">
        <v>0</v>
      </c>
      <c r="AA243" s="160">
        <f t="shared" si="58"/>
        <v>0</v>
      </c>
      <c r="AR243" s="17" t="s">
        <v>205</v>
      </c>
      <c r="AT243" s="17" t="s">
        <v>199</v>
      </c>
      <c r="AU243" s="17" t="s">
        <v>102</v>
      </c>
      <c r="AY243" s="17" t="s">
        <v>146</v>
      </c>
      <c r="BE243" s="99">
        <f t="shared" si="59"/>
        <v>0</v>
      </c>
      <c r="BF243" s="99">
        <f t="shared" si="60"/>
        <v>0</v>
      </c>
      <c r="BG243" s="99">
        <f t="shared" si="61"/>
        <v>0</v>
      </c>
      <c r="BH243" s="99">
        <f t="shared" si="62"/>
        <v>0</v>
      </c>
      <c r="BI243" s="99">
        <f t="shared" si="63"/>
        <v>0</v>
      </c>
      <c r="BJ243" s="17" t="s">
        <v>87</v>
      </c>
      <c r="BK243" s="99">
        <f t="shared" si="64"/>
        <v>0</v>
      </c>
      <c r="BL243" s="17" t="s">
        <v>176</v>
      </c>
      <c r="BM243" s="17" t="s">
        <v>484</v>
      </c>
    </row>
    <row r="244" spans="2:65" s="1" customFormat="1" ht="31.5" customHeight="1" x14ac:dyDescent="0.3">
      <c r="B244" s="125"/>
      <c r="C244" s="154" t="s">
        <v>318</v>
      </c>
      <c r="D244" s="154" t="s">
        <v>147</v>
      </c>
      <c r="E244" s="155" t="s">
        <v>485</v>
      </c>
      <c r="F244" s="223" t="s">
        <v>486</v>
      </c>
      <c r="G244" s="223"/>
      <c r="H244" s="223"/>
      <c r="I244" s="223"/>
      <c r="J244" s="156" t="s">
        <v>378</v>
      </c>
      <c r="K244" s="157">
        <v>4</v>
      </c>
      <c r="L244" s="224">
        <v>0</v>
      </c>
      <c r="M244" s="224"/>
      <c r="N244" s="225">
        <f t="shared" si="55"/>
        <v>0</v>
      </c>
      <c r="O244" s="225"/>
      <c r="P244" s="225"/>
      <c r="Q244" s="225"/>
      <c r="R244" s="128"/>
      <c r="T244" s="158" t="s">
        <v>5</v>
      </c>
      <c r="U244" s="41" t="s">
        <v>46</v>
      </c>
      <c r="V244" s="33"/>
      <c r="W244" s="159">
        <f t="shared" si="56"/>
        <v>0</v>
      </c>
      <c r="X244" s="159">
        <v>0</v>
      </c>
      <c r="Y244" s="159">
        <f t="shared" si="57"/>
        <v>0</v>
      </c>
      <c r="Z244" s="159">
        <v>0</v>
      </c>
      <c r="AA244" s="160">
        <f t="shared" si="58"/>
        <v>0</v>
      </c>
      <c r="AR244" s="17" t="s">
        <v>176</v>
      </c>
      <c r="AT244" s="17" t="s">
        <v>147</v>
      </c>
      <c r="AU244" s="17" t="s">
        <v>102</v>
      </c>
      <c r="AY244" s="17" t="s">
        <v>146</v>
      </c>
      <c r="BE244" s="99">
        <f t="shared" si="59"/>
        <v>0</v>
      </c>
      <c r="BF244" s="99">
        <f t="shared" si="60"/>
        <v>0</v>
      </c>
      <c r="BG244" s="99">
        <f t="shared" si="61"/>
        <v>0</v>
      </c>
      <c r="BH244" s="99">
        <f t="shared" si="62"/>
        <v>0</v>
      </c>
      <c r="BI244" s="99">
        <f t="shared" si="63"/>
        <v>0</v>
      </c>
      <c r="BJ244" s="17" t="s">
        <v>87</v>
      </c>
      <c r="BK244" s="99">
        <f t="shared" si="64"/>
        <v>0</v>
      </c>
      <c r="BL244" s="17" t="s">
        <v>176</v>
      </c>
      <c r="BM244" s="17" t="s">
        <v>487</v>
      </c>
    </row>
    <row r="245" spans="2:65" s="1" customFormat="1" ht="22.5" customHeight="1" x14ac:dyDescent="0.3">
      <c r="B245" s="125"/>
      <c r="C245" s="161" t="s">
        <v>488</v>
      </c>
      <c r="D245" s="161" t="s">
        <v>199</v>
      </c>
      <c r="E245" s="162" t="s">
        <v>489</v>
      </c>
      <c r="F245" s="234" t="s">
        <v>490</v>
      </c>
      <c r="G245" s="234"/>
      <c r="H245" s="234"/>
      <c r="I245" s="234"/>
      <c r="J245" s="163" t="s">
        <v>378</v>
      </c>
      <c r="K245" s="164">
        <v>4</v>
      </c>
      <c r="L245" s="235">
        <v>0</v>
      </c>
      <c r="M245" s="235"/>
      <c r="N245" s="236">
        <f t="shared" si="55"/>
        <v>0</v>
      </c>
      <c r="O245" s="225"/>
      <c r="P245" s="225"/>
      <c r="Q245" s="225"/>
      <c r="R245" s="128"/>
      <c r="T245" s="158" t="s">
        <v>5</v>
      </c>
      <c r="U245" s="41" t="s">
        <v>46</v>
      </c>
      <c r="V245" s="33"/>
      <c r="W245" s="159">
        <f t="shared" si="56"/>
        <v>0</v>
      </c>
      <c r="X245" s="159">
        <v>0</v>
      </c>
      <c r="Y245" s="159">
        <f t="shared" si="57"/>
        <v>0</v>
      </c>
      <c r="Z245" s="159">
        <v>0</v>
      </c>
      <c r="AA245" s="160">
        <f t="shared" si="58"/>
        <v>0</v>
      </c>
      <c r="AR245" s="17" t="s">
        <v>205</v>
      </c>
      <c r="AT245" s="17" t="s">
        <v>199</v>
      </c>
      <c r="AU245" s="17" t="s">
        <v>102</v>
      </c>
      <c r="AY245" s="17" t="s">
        <v>146</v>
      </c>
      <c r="BE245" s="99">
        <f t="shared" si="59"/>
        <v>0</v>
      </c>
      <c r="BF245" s="99">
        <f t="shared" si="60"/>
        <v>0</v>
      </c>
      <c r="BG245" s="99">
        <f t="shared" si="61"/>
        <v>0</v>
      </c>
      <c r="BH245" s="99">
        <f t="shared" si="62"/>
        <v>0</v>
      </c>
      <c r="BI245" s="99">
        <f t="shared" si="63"/>
        <v>0</v>
      </c>
      <c r="BJ245" s="17" t="s">
        <v>87</v>
      </c>
      <c r="BK245" s="99">
        <f t="shared" si="64"/>
        <v>0</v>
      </c>
      <c r="BL245" s="17" t="s">
        <v>176</v>
      </c>
      <c r="BM245" s="17" t="s">
        <v>491</v>
      </c>
    </row>
    <row r="246" spans="2:65" s="1" customFormat="1" ht="22.5" customHeight="1" x14ac:dyDescent="0.3">
      <c r="B246" s="125"/>
      <c r="C246" s="154" t="s">
        <v>322</v>
      </c>
      <c r="D246" s="154" t="s">
        <v>147</v>
      </c>
      <c r="E246" s="155" t="s">
        <v>492</v>
      </c>
      <c r="F246" s="223" t="s">
        <v>493</v>
      </c>
      <c r="G246" s="223"/>
      <c r="H246" s="223"/>
      <c r="I246" s="223"/>
      <c r="J246" s="156" t="s">
        <v>378</v>
      </c>
      <c r="K246" s="157">
        <v>1</v>
      </c>
      <c r="L246" s="224">
        <v>0</v>
      </c>
      <c r="M246" s="224"/>
      <c r="N246" s="225">
        <f t="shared" si="55"/>
        <v>0</v>
      </c>
      <c r="O246" s="225"/>
      <c r="P246" s="225"/>
      <c r="Q246" s="225"/>
      <c r="R246" s="128"/>
      <c r="T246" s="158" t="s">
        <v>5</v>
      </c>
      <c r="U246" s="41" t="s">
        <v>46</v>
      </c>
      <c r="V246" s="33"/>
      <c r="W246" s="159">
        <f t="shared" si="56"/>
        <v>0</v>
      </c>
      <c r="X246" s="159">
        <v>0</v>
      </c>
      <c r="Y246" s="159">
        <f t="shared" si="57"/>
        <v>0</v>
      </c>
      <c r="Z246" s="159">
        <v>0</v>
      </c>
      <c r="AA246" s="160">
        <f t="shared" si="58"/>
        <v>0</v>
      </c>
      <c r="AR246" s="17" t="s">
        <v>176</v>
      </c>
      <c r="AT246" s="17" t="s">
        <v>147</v>
      </c>
      <c r="AU246" s="17" t="s">
        <v>102</v>
      </c>
      <c r="AY246" s="17" t="s">
        <v>146</v>
      </c>
      <c r="BE246" s="99">
        <f t="shared" si="59"/>
        <v>0</v>
      </c>
      <c r="BF246" s="99">
        <f t="shared" si="60"/>
        <v>0</v>
      </c>
      <c r="BG246" s="99">
        <f t="shared" si="61"/>
        <v>0</v>
      </c>
      <c r="BH246" s="99">
        <f t="shared" si="62"/>
        <v>0</v>
      </c>
      <c r="BI246" s="99">
        <f t="shared" si="63"/>
        <v>0</v>
      </c>
      <c r="BJ246" s="17" t="s">
        <v>87</v>
      </c>
      <c r="BK246" s="99">
        <f t="shared" si="64"/>
        <v>0</v>
      </c>
      <c r="BL246" s="17" t="s">
        <v>176</v>
      </c>
      <c r="BM246" s="17" t="s">
        <v>494</v>
      </c>
    </row>
    <row r="247" spans="2:65" s="1" customFormat="1" ht="22.5" customHeight="1" x14ac:dyDescent="0.3">
      <c r="B247" s="125"/>
      <c r="C247" s="161" t="s">
        <v>495</v>
      </c>
      <c r="D247" s="161" t="s">
        <v>199</v>
      </c>
      <c r="E247" s="162" t="s">
        <v>496</v>
      </c>
      <c r="F247" s="234" t="s">
        <v>497</v>
      </c>
      <c r="G247" s="234"/>
      <c r="H247" s="234"/>
      <c r="I247" s="234"/>
      <c r="J247" s="163" t="s">
        <v>378</v>
      </c>
      <c r="K247" s="164">
        <v>1</v>
      </c>
      <c r="L247" s="235">
        <v>0</v>
      </c>
      <c r="M247" s="235"/>
      <c r="N247" s="236">
        <f t="shared" si="55"/>
        <v>0</v>
      </c>
      <c r="O247" s="225"/>
      <c r="P247" s="225"/>
      <c r="Q247" s="225"/>
      <c r="R247" s="128"/>
      <c r="T247" s="158" t="s">
        <v>5</v>
      </c>
      <c r="U247" s="41" t="s">
        <v>46</v>
      </c>
      <c r="V247" s="33"/>
      <c r="W247" s="159">
        <f t="shared" si="56"/>
        <v>0</v>
      </c>
      <c r="X247" s="159">
        <v>0</v>
      </c>
      <c r="Y247" s="159">
        <f t="shared" si="57"/>
        <v>0</v>
      </c>
      <c r="Z247" s="159">
        <v>0</v>
      </c>
      <c r="AA247" s="160">
        <f t="shared" si="58"/>
        <v>0</v>
      </c>
      <c r="AR247" s="17" t="s">
        <v>205</v>
      </c>
      <c r="AT247" s="17" t="s">
        <v>199</v>
      </c>
      <c r="AU247" s="17" t="s">
        <v>102</v>
      </c>
      <c r="AY247" s="17" t="s">
        <v>146</v>
      </c>
      <c r="BE247" s="99">
        <f t="shared" si="59"/>
        <v>0</v>
      </c>
      <c r="BF247" s="99">
        <f t="shared" si="60"/>
        <v>0</v>
      </c>
      <c r="BG247" s="99">
        <f t="shared" si="61"/>
        <v>0</v>
      </c>
      <c r="BH247" s="99">
        <f t="shared" si="62"/>
        <v>0</v>
      </c>
      <c r="BI247" s="99">
        <f t="shared" si="63"/>
        <v>0</v>
      </c>
      <c r="BJ247" s="17" t="s">
        <v>87</v>
      </c>
      <c r="BK247" s="99">
        <f t="shared" si="64"/>
        <v>0</v>
      </c>
      <c r="BL247" s="17" t="s">
        <v>176</v>
      </c>
      <c r="BM247" s="17" t="s">
        <v>498</v>
      </c>
    </row>
    <row r="248" spans="2:65" s="1" customFormat="1" ht="22.5" customHeight="1" x14ac:dyDescent="0.3">
      <c r="B248" s="125"/>
      <c r="C248" s="154" t="s">
        <v>325</v>
      </c>
      <c r="D248" s="154" t="s">
        <v>147</v>
      </c>
      <c r="E248" s="155" t="s">
        <v>499</v>
      </c>
      <c r="F248" s="223" t="s">
        <v>500</v>
      </c>
      <c r="G248" s="223"/>
      <c r="H248" s="223"/>
      <c r="I248" s="223"/>
      <c r="J248" s="156" t="s">
        <v>378</v>
      </c>
      <c r="K248" s="157">
        <v>1</v>
      </c>
      <c r="L248" s="224">
        <v>0</v>
      </c>
      <c r="M248" s="224"/>
      <c r="N248" s="225">
        <f t="shared" si="55"/>
        <v>0</v>
      </c>
      <c r="O248" s="225"/>
      <c r="P248" s="225"/>
      <c r="Q248" s="225"/>
      <c r="R248" s="128"/>
      <c r="T248" s="158" t="s">
        <v>5</v>
      </c>
      <c r="U248" s="41" t="s">
        <v>46</v>
      </c>
      <c r="V248" s="33"/>
      <c r="W248" s="159">
        <f t="shared" si="56"/>
        <v>0</v>
      </c>
      <c r="X248" s="159">
        <v>0</v>
      </c>
      <c r="Y248" s="159">
        <f t="shared" si="57"/>
        <v>0</v>
      </c>
      <c r="Z248" s="159">
        <v>0</v>
      </c>
      <c r="AA248" s="160">
        <f t="shared" si="58"/>
        <v>0</v>
      </c>
      <c r="AR248" s="17" t="s">
        <v>176</v>
      </c>
      <c r="AT248" s="17" t="s">
        <v>147</v>
      </c>
      <c r="AU248" s="17" t="s">
        <v>102</v>
      </c>
      <c r="AY248" s="17" t="s">
        <v>146</v>
      </c>
      <c r="BE248" s="99">
        <f t="shared" si="59"/>
        <v>0</v>
      </c>
      <c r="BF248" s="99">
        <f t="shared" si="60"/>
        <v>0</v>
      </c>
      <c r="BG248" s="99">
        <f t="shared" si="61"/>
        <v>0</v>
      </c>
      <c r="BH248" s="99">
        <f t="shared" si="62"/>
        <v>0</v>
      </c>
      <c r="BI248" s="99">
        <f t="shared" si="63"/>
        <v>0</v>
      </c>
      <c r="BJ248" s="17" t="s">
        <v>87</v>
      </c>
      <c r="BK248" s="99">
        <f t="shared" si="64"/>
        <v>0</v>
      </c>
      <c r="BL248" s="17" t="s">
        <v>176</v>
      </c>
      <c r="BM248" s="17" t="s">
        <v>501</v>
      </c>
    </row>
    <row r="249" spans="2:65" s="1" customFormat="1" ht="22.5" customHeight="1" x14ac:dyDescent="0.3">
      <c r="B249" s="125"/>
      <c r="C249" s="161" t="s">
        <v>502</v>
      </c>
      <c r="D249" s="161" t="s">
        <v>199</v>
      </c>
      <c r="E249" s="162" t="s">
        <v>503</v>
      </c>
      <c r="F249" s="234" t="s">
        <v>504</v>
      </c>
      <c r="G249" s="234"/>
      <c r="H249" s="234"/>
      <c r="I249" s="234"/>
      <c r="J249" s="163" t="s">
        <v>378</v>
      </c>
      <c r="K249" s="164">
        <v>1</v>
      </c>
      <c r="L249" s="235">
        <v>0</v>
      </c>
      <c r="M249" s="235"/>
      <c r="N249" s="236">
        <f t="shared" si="55"/>
        <v>0</v>
      </c>
      <c r="O249" s="225"/>
      <c r="P249" s="225"/>
      <c r="Q249" s="225"/>
      <c r="R249" s="128"/>
      <c r="T249" s="158" t="s">
        <v>5</v>
      </c>
      <c r="U249" s="41" t="s">
        <v>46</v>
      </c>
      <c r="V249" s="33"/>
      <c r="W249" s="159">
        <f t="shared" si="56"/>
        <v>0</v>
      </c>
      <c r="X249" s="159">
        <v>0</v>
      </c>
      <c r="Y249" s="159">
        <f t="shared" si="57"/>
        <v>0</v>
      </c>
      <c r="Z249" s="159">
        <v>0</v>
      </c>
      <c r="AA249" s="160">
        <f t="shared" si="58"/>
        <v>0</v>
      </c>
      <c r="AR249" s="17" t="s">
        <v>205</v>
      </c>
      <c r="AT249" s="17" t="s">
        <v>199</v>
      </c>
      <c r="AU249" s="17" t="s">
        <v>102</v>
      </c>
      <c r="AY249" s="17" t="s">
        <v>146</v>
      </c>
      <c r="BE249" s="99">
        <f t="shared" si="59"/>
        <v>0</v>
      </c>
      <c r="BF249" s="99">
        <f t="shared" si="60"/>
        <v>0</v>
      </c>
      <c r="BG249" s="99">
        <f t="shared" si="61"/>
        <v>0</v>
      </c>
      <c r="BH249" s="99">
        <f t="shared" si="62"/>
        <v>0</v>
      </c>
      <c r="BI249" s="99">
        <f t="shared" si="63"/>
        <v>0</v>
      </c>
      <c r="BJ249" s="17" t="s">
        <v>87</v>
      </c>
      <c r="BK249" s="99">
        <f t="shared" si="64"/>
        <v>0</v>
      </c>
      <c r="BL249" s="17" t="s">
        <v>176</v>
      </c>
      <c r="BM249" s="17" t="s">
        <v>505</v>
      </c>
    </row>
    <row r="250" spans="2:65" s="1" customFormat="1" ht="22.5" customHeight="1" x14ac:dyDescent="0.3">
      <c r="B250" s="125"/>
      <c r="C250" s="154" t="s">
        <v>329</v>
      </c>
      <c r="D250" s="154" t="s">
        <v>147</v>
      </c>
      <c r="E250" s="155" t="s">
        <v>506</v>
      </c>
      <c r="F250" s="223" t="s">
        <v>507</v>
      </c>
      <c r="G250" s="223"/>
      <c r="H250" s="223"/>
      <c r="I250" s="223"/>
      <c r="J250" s="156" t="s">
        <v>310</v>
      </c>
      <c r="K250" s="157">
        <v>1</v>
      </c>
      <c r="L250" s="224">
        <v>0</v>
      </c>
      <c r="M250" s="224"/>
      <c r="N250" s="225">
        <f t="shared" si="55"/>
        <v>0</v>
      </c>
      <c r="O250" s="225"/>
      <c r="P250" s="225"/>
      <c r="Q250" s="225"/>
      <c r="R250" s="128"/>
      <c r="T250" s="158" t="s">
        <v>5</v>
      </c>
      <c r="U250" s="41" t="s">
        <v>46</v>
      </c>
      <c r="V250" s="33"/>
      <c r="W250" s="159">
        <f t="shared" si="56"/>
        <v>0</v>
      </c>
      <c r="X250" s="159">
        <v>0</v>
      </c>
      <c r="Y250" s="159">
        <f t="shared" si="57"/>
        <v>0</v>
      </c>
      <c r="Z250" s="159">
        <v>0</v>
      </c>
      <c r="AA250" s="160">
        <f t="shared" si="58"/>
        <v>0</v>
      </c>
      <c r="AR250" s="17" t="s">
        <v>176</v>
      </c>
      <c r="AT250" s="17" t="s">
        <v>147</v>
      </c>
      <c r="AU250" s="17" t="s">
        <v>102</v>
      </c>
      <c r="AY250" s="17" t="s">
        <v>146</v>
      </c>
      <c r="BE250" s="99">
        <f t="shared" si="59"/>
        <v>0</v>
      </c>
      <c r="BF250" s="99">
        <f t="shared" si="60"/>
        <v>0</v>
      </c>
      <c r="BG250" s="99">
        <f t="shared" si="61"/>
        <v>0</v>
      </c>
      <c r="BH250" s="99">
        <f t="shared" si="62"/>
        <v>0</v>
      </c>
      <c r="BI250" s="99">
        <f t="shared" si="63"/>
        <v>0</v>
      </c>
      <c r="BJ250" s="17" t="s">
        <v>87</v>
      </c>
      <c r="BK250" s="99">
        <f t="shared" si="64"/>
        <v>0</v>
      </c>
      <c r="BL250" s="17" t="s">
        <v>176</v>
      </c>
      <c r="BM250" s="17" t="s">
        <v>508</v>
      </c>
    </row>
    <row r="251" spans="2:65" s="9" customFormat="1" ht="29.85" customHeight="1" x14ac:dyDescent="0.3">
      <c r="B251" s="143"/>
      <c r="C251" s="144"/>
      <c r="D251" s="153" t="s">
        <v>124</v>
      </c>
      <c r="E251" s="153"/>
      <c r="F251" s="153"/>
      <c r="G251" s="153"/>
      <c r="H251" s="153"/>
      <c r="I251" s="153"/>
      <c r="J251" s="153"/>
      <c r="K251" s="153"/>
      <c r="L251" s="153"/>
      <c r="M251" s="153"/>
      <c r="N251" s="232">
        <f>BK251</f>
        <v>0</v>
      </c>
      <c r="O251" s="233"/>
      <c r="P251" s="233"/>
      <c r="Q251" s="233"/>
      <c r="R251" s="146"/>
      <c r="T251" s="147"/>
      <c r="U251" s="144"/>
      <c r="V251" s="144"/>
      <c r="W251" s="148">
        <f>SUM(W252:W256)</f>
        <v>0</v>
      </c>
      <c r="X251" s="144"/>
      <c r="Y251" s="148">
        <f>SUM(Y252:Y256)</f>
        <v>0</v>
      </c>
      <c r="Z251" s="144"/>
      <c r="AA251" s="149">
        <f>SUM(AA252:AA256)</f>
        <v>0</v>
      </c>
      <c r="AR251" s="150" t="s">
        <v>102</v>
      </c>
      <c r="AT251" s="151" t="s">
        <v>80</v>
      </c>
      <c r="AU251" s="151" t="s">
        <v>87</v>
      </c>
      <c r="AY251" s="150" t="s">
        <v>146</v>
      </c>
      <c r="BK251" s="152">
        <f>SUM(BK252:BK256)</f>
        <v>0</v>
      </c>
    </row>
    <row r="252" spans="2:65" s="1" customFormat="1" ht="44.25" customHeight="1" x14ac:dyDescent="0.3">
      <c r="B252" s="125"/>
      <c r="C252" s="154" t="s">
        <v>509</v>
      </c>
      <c r="D252" s="154" t="s">
        <v>147</v>
      </c>
      <c r="E252" s="155" t="s">
        <v>510</v>
      </c>
      <c r="F252" s="223" t="s">
        <v>511</v>
      </c>
      <c r="G252" s="223"/>
      <c r="H252" s="223"/>
      <c r="I252" s="223"/>
      <c r="J252" s="156" t="s">
        <v>187</v>
      </c>
      <c r="K252" s="157">
        <v>20.5</v>
      </c>
      <c r="L252" s="224">
        <v>0</v>
      </c>
      <c r="M252" s="224"/>
      <c r="N252" s="225">
        <f>ROUND(L252*K252,2)</f>
        <v>0</v>
      </c>
      <c r="O252" s="225"/>
      <c r="P252" s="225"/>
      <c r="Q252" s="225"/>
      <c r="R252" s="128"/>
      <c r="T252" s="158" t="s">
        <v>5</v>
      </c>
      <c r="U252" s="41" t="s">
        <v>46</v>
      </c>
      <c r="V252" s="33"/>
      <c r="W252" s="159">
        <f>V252*K252</f>
        <v>0</v>
      </c>
      <c r="X252" s="159">
        <v>0</v>
      </c>
      <c r="Y252" s="159">
        <f>X252*K252</f>
        <v>0</v>
      </c>
      <c r="Z252" s="159">
        <v>0</v>
      </c>
      <c r="AA252" s="160">
        <f>Z252*K252</f>
        <v>0</v>
      </c>
      <c r="AR252" s="17" t="s">
        <v>176</v>
      </c>
      <c r="AT252" s="17" t="s">
        <v>147</v>
      </c>
      <c r="AU252" s="17" t="s">
        <v>102</v>
      </c>
      <c r="AY252" s="17" t="s">
        <v>146</v>
      </c>
      <c r="BE252" s="99">
        <f>IF(U252="základní",N252,0)</f>
        <v>0</v>
      </c>
      <c r="BF252" s="99">
        <f>IF(U252="snížená",N252,0)</f>
        <v>0</v>
      </c>
      <c r="BG252" s="99">
        <f>IF(U252="zákl. přenesená",N252,0)</f>
        <v>0</v>
      </c>
      <c r="BH252" s="99">
        <f>IF(U252="sníž. přenesená",N252,0)</f>
        <v>0</v>
      </c>
      <c r="BI252" s="99">
        <f>IF(U252="nulová",N252,0)</f>
        <v>0</v>
      </c>
      <c r="BJ252" s="17" t="s">
        <v>87</v>
      </c>
      <c r="BK252" s="99">
        <f>ROUND(L252*K252,2)</f>
        <v>0</v>
      </c>
      <c r="BL252" s="17" t="s">
        <v>176</v>
      </c>
      <c r="BM252" s="17" t="s">
        <v>512</v>
      </c>
    </row>
    <row r="253" spans="2:65" s="1" customFormat="1" ht="44.25" customHeight="1" x14ac:dyDescent="0.3">
      <c r="B253" s="125"/>
      <c r="C253" s="161" t="s">
        <v>332</v>
      </c>
      <c r="D253" s="161" t="s">
        <v>199</v>
      </c>
      <c r="E253" s="162" t="s">
        <v>513</v>
      </c>
      <c r="F253" s="234" t="s">
        <v>514</v>
      </c>
      <c r="G253" s="234"/>
      <c r="H253" s="234"/>
      <c r="I253" s="234"/>
      <c r="J253" s="163" t="s">
        <v>160</v>
      </c>
      <c r="K253" s="164">
        <v>6.3959999999999999</v>
      </c>
      <c r="L253" s="235">
        <v>0</v>
      </c>
      <c r="M253" s="235"/>
      <c r="N253" s="236">
        <f>ROUND(L253*K253,2)</f>
        <v>0</v>
      </c>
      <c r="O253" s="225"/>
      <c r="P253" s="225"/>
      <c r="Q253" s="225"/>
      <c r="R253" s="128"/>
      <c r="T253" s="158" t="s">
        <v>5</v>
      </c>
      <c r="U253" s="41" t="s">
        <v>46</v>
      </c>
      <c r="V253" s="33"/>
      <c r="W253" s="159">
        <f>V253*K253</f>
        <v>0</v>
      </c>
      <c r="X253" s="159">
        <v>0</v>
      </c>
      <c r="Y253" s="159">
        <f>X253*K253</f>
        <v>0</v>
      </c>
      <c r="Z253" s="159">
        <v>0</v>
      </c>
      <c r="AA253" s="160">
        <f>Z253*K253</f>
        <v>0</v>
      </c>
      <c r="AR253" s="17" t="s">
        <v>205</v>
      </c>
      <c r="AT253" s="17" t="s">
        <v>199</v>
      </c>
      <c r="AU253" s="17" t="s">
        <v>102</v>
      </c>
      <c r="AY253" s="17" t="s">
        <v>146</v>
      </c>
      <c r="BE253" s="99">
        <f>IF(U253="základní",N253,0)</f>
        <v>0</v>
      </c>
      <c r="BF253" s="99">
        <f>IF(U253="snížená",N253,0)</f>
        <v>0</v>
      </c>
      <c r="BG253" s="99">
        <f>IF(U253="zákl. přenesená",N253,0)</f>
        <v>0</v>
      </c>
      <c r="BH253" s="99">
        <f>IF(U253="sníž. přenesená",N253,0)</f>
        <v>0</v>
      </c>
      <c r="BI253" s="99">
        <f>IF(U253="nulová",N253,0)</f>
        <v>0</v>
      </c>
      <c r="BJ253" s="17" t="s">
        <v>87</v>
      </c>
      <c r="BK253" s="99">
        <f>ROUND(L253*K253,2)</f>
        <v>0</v>
      </c>
      <c r="BL253" s="17" t="s">
        <v>176</v>
      </c>
      <c r="BM253" s="17" t="s">
        <v>515</v>
      </c>
    </row>
    <row r="254" spans="2:65" s="1" customFormat="1" ht="31.5" customHeight="1" x14ac:dyDescent="0.3">
      <c r="B254" s="125"/>
      <c r="C254" s="154" t="s">
        <v>516</v>
      </c>
      <c r="D254" s="154" t="s">
        <v>147</v>
      </c>
      <c r="E254" s="155" t="s">
        <v>517</v>
      </c>
      <c r="F254" s="223" t="s">
        <v>518</v>
      </c>
      <c r="G254" s="223"/>
      <c r="H254" s="223"/>
      <c r="I254" s="223"/>
      <c r="J254" s="156" t="s">
        <v>160</v>
      </c>
      <c r="K254" s="157">
        <v>88.44</v>
      </c>
      <c r="L254" s="224">
        <v>0</v>
      </c>
      <c r="M254" s="224"/>
      <c r="N254" s="225">
        <f>ROUND(L254*K254,2)</f>
        <v>0</v>
      </c>
      <c r="O254" s="225"/>
      <c r="P254" s="225"/>
      <c r="Q254" s="225"/>
      <c r="R254" s="128"/>
      <c r="T254" s="158" t="s">
        <v>5</v>
      </c>
      <c r="U254" s="41" t="s">
        <v>46</v>
      </c>
      <c r="V254" s="33"/>
      <c r="W254" s="159">
        <f>V254*K254</f>
        <v>0</v>
      </c>
      <c r="X254" s="159">
        <v>0</v>
      </c>
      <c r="Y254" s="159">
        <f>X254*K254</f>
        <v>0</v>
      </c>
      <c r="Z254" s="159">
        <v>0</v>
      </c>
      <c r="AA254" s="160">
        <f>Z254*K254</f>
        <v>0</v>
      </c>
      <c r="AR254" s="17" t="s">
        <v>176</v>
      </c>
      <c r="AT254" s="17" t="s">
        <v>147</v>
      </c>
      <c r="AU254" s="17" t="s">
        <v>102</v>
      </c>
      <c r="AY254" s="17" t="s">
        <v>146</v>
      </c>
      <c r="BE254" s="99">
        <f>IF(U254="základní",N254,0)</f>
        <v>0</v>
      </c>
      <c r="BF254" s="99">
        <f>IF(U254="snížená",N254,0)</f>
        <v>0</v>
      </c>
      <c r="BG254" s="99">
        <f>IF(U254="zákl. přenesená",N254,0)</f>
        <v>0</v>
      </c>
      <c r="BH254" s="99">
        <f>IF(U254="sníž. přenesená",N254,0)</f>
        <v>0</v>
      </c>
      <c r="BI254" s="99">
        <f>IF(U254="nulová",N254,0)</f>
        <v>0</v>
      </c>
      <c r="BJ254" s="17" t="s">
        <v>87</v>
      </c>
      <c r="BK254" s="99">
        <f>ROUND(L254*K254,2)</f>
        <v>0</v>
      </c>
      <c r="BL254" s="17" t="s">
        <v>176</v>
      </c>
      <c r="BM254" s="17" t="s">
        <v>519</v>
      </c>
    </row>
    <row r="255" spans="2:65" s="1" customFormat="1" ht="44.25" customHeight="1" x14ac:dyDescent="0.3">
      <c r="B255" s="125"/>
      <c r="C255" s="161" t="s">
        <v>336</v>
      </c>
      <c r="D255" s="161" t="s">
        <v>199</v>
      </c>
      <c r="E255" s="162" t="s">
        <v>513</v>
      </c>
      <c r="F255" s="234" t="s">
        <v>514</v>
      </c>
      <c r="G255" s="234"/>
      <c r="H255" s="234"/>
      <c r="I255" s="234"/>
      <c r="J255" s="163" t="s">
        <v>160</v>
      </c>
      <c r="K255" s="164">
        <v>91.977999999999994</v>
      </c>
      <c r="L255" s="235">
        <v>0</v>
      </c>
      <c r="M255" s="235"/>
      <c r="N255" s="236">
        <f>ROUND(L255*K255,2)</f>
        <v>0</v>
      </c>
      <c r="O255" s="225"/>
      <c r="P255" s="225"/>
      <c r="Q255" s="225"/>
      <c r="R255" s="128"/>
      <c r="T255" s="158" t="s">
        <v>5</v>
      </c>
      <c r="U255" s="41" t="s">
        <v>46</v>
      </c>
      <c r="V255" s="33"/>
      <c r="W255" s="159">
        <f>V255*K255</f>
        <v>0</v>
      </c>
      <c r="X255" s="159">
        <v>0</v>
      </c>
      <c r="Y255" s="159">
        <f>X255*K255</f>
        <v>0</v>
      </c>
      <c r="Z255" s="159">
        <v>0</v>
      </c>
      <c r="AA255" s="160">
        <f>Z255*K255</f>
        <v>0</v>
      </c>
      <c r="AR255" s="17" t="s">
        <v>205</v>
      </c>
      <c r="AT255" s="17" t="s">
        <v>199</v>
      </c>
      <c r="AU255" s="17" t="s">
        <v>102</v>
      </c>
      <c r="AY255" s="17" t="s">
        <v>146</v>
      </c>
      <c r="BE255" s="99">
        <f>IF(U255="základní",N255,0)</f>
        <v>0</v>
      </c>
      <c r="BF255" s="99">
        <f>IF(U255="snížená",N255,0)</f>
        <v>0</v>
      </c>
      <c r="BG255" s="99">
        <f>IF(U255="zákl. přenesená",N255,0)</f>
        <v>0</v>
      </c>
      <c r="BH255" s="99">
        <f>IF(U255="sníž. přenesená",N255,0)</f>
        <v>0</v>
      </c>
      <c r="BI255" s="99">
        <f>IF(U255="nulová",N255,0)</f>
        <v>0</v>
      </c>
      <c r="BJ255" s="17" t="s">
        <v>87</v>
      </c>
      <c r="BK255" s="99">
        <f>ROUND(L255*K255,2)</f>
        <v>0</v>
      </c>
      <c r="BL255" s="17" t="s">
        <v>176</v>
      </c>
      <c r="BM255" s="17" t="s">
        <v>520</v>
      </c>
    </row>
    <row r="256" spans="2:65" s="1" customFormat="1" ht="31.5" customHeight="1" x14ac:dyDescent="0.3">
      <c r="B256" s="125"/>
      <c r="C256" s="154" t="s">
        <v>521</v>
      </c>
      <c r="D256" s="154" t="s">
        <v>147</v>
      </c>
      <c r="E256" s="155" t="s">
        <v>522</v>
      </c>
      <c r="F256" s="223" t="s">
        <v>523</v>
      </c>
      <c r="G256" s="223"/>
      <c r="H256" s="223"/>
      <c r="I256" s="223"/>
      <c r="J256" s="156" t="s">
        <v>168</v>
      </c>
      <c r="K256" s="157">
        <v>2.1669999999999998</v>
      </c>
      <c r="L256" s="224">
        <v>0</v>
      </c>
      <c r="M256" s="224"/>
      <c r="N256" s="225">
        <f>ROUND(L256*K256,2)</f>
        <v>0</v>
      </c>
      <c r="O256" s="225"/>
      <c r="P256" s="225"/>
      <c r="Q256" s="225"/>
      <c r="R256" s="128"/>
      <c r="T256" s="158" t="s">
        <v>5</v>
      </c>
      <c r="U256" s="41" t="s">
        <v>46</v>
      </c>
      <c r="V256" s="33"/>
      <c r="W256" s="159">
        <f>V256*K256</f>
        <v>0</v>
      </c>
      <c r="X256" s="159">
        <v>0</v>
      </c>
      <c r="Y256" s="159">
        <f>X256*K256</f>
        <v>0</v>
      </c>
      <c r="Z256" s="159">
        <v>0</v>
      </c>
      <c r="AA256" s="160">
        <f>Z256*K256</f>
        <v>0</v>
      </c>
      <c r="AR256" s="17" t="s">
        <v>176</v>
      </c>
      <c r="AT256" s="17" t="s">
        <v>147</v>
      </c>
      <c r="AU256" s="17" t="s">
        <v>102</v>
      </c>
      <c r="AY256" s="17" t="s">
        <v>146</v>
      </c>
      <c r="BE256" s="99">
        <f>IF(U256="základní",N256,0)</f>
        <v>0</v>
      </c>
      <c r="BF256" s="99">
        <f>IF(U256="snížená",N256,0)</f>
        <v>0</v>
      </c>
      <c r="BG256" s="99">
        <f>IF(U256="zákl. přenesená",N256,0)</f>
        <v>0</v>
      </c>
      <c r="BH256" s="99">
        <f>IF(U256="sníž. přenesená",N256,0)</f>
        <v>0</v>
      </c>
      <c r="BI256" s="99">
        <f>IF(U256="nulová",N256,0)</f>
        <v>0</v>
      </c>
      <c r="BJ256" s="17" t="s">
        <v>87</v>
      </c>
      <c r="BK256" s="99">
        <f>ROUND(L256*K256,2)</f>
        <v>0</v>
      </c>
      <c r="BL256" s="17" t="s">
        <v>176</v>
      </c>
      <c r="BM256" s="17" t="s">
        <v>524</v>
      </c>
    </row>
    <row r="257" spans="2:65" s="9" customFormat="1" ht="29.85" customHeight="1" x14ac:dyDescent="0.3">
      <c r="B257" s="143"/>
      <c r="C257" s="144"/>
      <c r="D257" s="153" t="s">
        <v>125</v>
      </c>
      <c r="E257" s="153"/>
      <c r="F257" s="153"/>
      <c r="G257" s="153"/>
      <c r="H257" s="153"/>
      <c r="I257" s="153"/>
      <c r="J257" s="153"/>
      <c r="K257" s="153"/>
      <c r="L257" s="153"/>
      <c r="M257" s="153"/>
      <c r="N257" s="232">
        <f>BK257</f>
        <v>0</v>
      </c>
      <c r="O257" s="233"/>
      <c r="P257" s="233"/>
      <c r="Q257" s="233"/>
      <c r="R257" s="146"/>
      <c r="T257" s="147"/>
      <c r="U257" s="144"/>
      <c r="V257" s="144"/>
      <c r="W257" s="148">
        <f>SUM(W258:W259)</f>
        <v>0</v>
      </c>
      <c r="X257" s="144"/>
      <c r="Y257" s="148">
        <f>SUM(Y258:Y259)</f>
        <v>0</v>
      </c>
      <c r="Z257" s="144"/>
      <c r="AA257" s="149">
        <f>SUM(AA258:AA259)</f>
        <v>0</v>
      </c>
      <c r="AR257" s="150" t="s">
        <v>102</v>
      </c>
      <c r="AT257" s="151" t="s">
        <v>80</v>
      </c>
      <c r="AU257" s="151" t="s">
        <v>87</v>
      </c>
      <c r="AY257" s="150" t="s">
        <v>146</v>
      </c>
      <c r="BK257" s="152">
        <f>SUM(BK258:BK259)</f>
        <v>0</v>
      </c>
    </row>
    <row r="258" spans="2:65" s="1" customFormat="1" ht="31.5" customHeight="1" x14ac:dyDescent="0.3">
      <c r="B258" s="125"/>
      <c r="C258" s="154" t="s">
        <v>339</v>
      </c>
      <c r="D258" s="154" t="s">
        <v>147</v>
      </c>
      <c r="E258" s="155" t="s">
        <v>525</v>
      </c>
      <c r="F258" s="223" t="s">
        <v>526</v>
      </c>
      <c r="G258" s="223"/>
      <c r="H258" s="223"/>
      <c r="I258" s="223"/>
      <c r="J258" s="156" t="s">
        <v>160</v>
      </c>
      <c r="K258" s="157">
        <v>292.73099999999999</v>
      </c>
      <c r="L258" s="224">
        <v>0</v>
      </c>
      <c r="M258" s="224"/>
      <c r="N258" s="225">
        <f>ROUND(L258*K258,2)</f>
        <v>0</v>
      </c>
      <c r="O258" s="225"/>
      <c r="P258" s="225"/>
      <c r="Q258" s="225"/>
      <c r="R258" s="128"/>
      <c r="T258" s="158" t="s">
        <v>5</v>
      </c>
      <c r="U258" s="41" t="s">
        <v>46</v>
      </c>
      <c r="V258" s="33"/>
      <c r="W258" s="159">
        <f>V258*K258</f>
        <v>0</v>
      </c>
      <c r="X258" s="159">
        <v>0</v>
      </c>
      <c r="Y258" s="159">
        <f>X258*K258</f>
        <v>0</v>
      </c>
      <c r="Z258" s="159">
        <v>0</v>
      </c>
      <c r="AA258" s="160">
        <f>Z258*K258</f>
        <v>0</v>
      </c>
      <c r="AR258" s="17" t="s">
        <v>176</v>
      </c>
      <c r="AT258" s="17" t="s">
        <v>147</v>
      </c>
      <c r="AU258" s="17" t="s">
        <v>102</v>
      </c>
      <c r="AY258" s="17" t="s">
        <v>146</v>
      </c>
      <c r="BE258" s="99">
        <f>IF(U258="základní",N258,0)</f>
        <v>0</v>
      </c>
      <c r="BF258" s="99">
        <f>IF(U258="snížená",N258,0)</f>
        <v>0</v>
      </c>
      <c r="BG258" s="99">
        <f>IF(U258="zákl. přenesená",N258,0)</f>
        <v>0</v>
      </c>
      <c r="BH258" s="99">
        <f>IF(U258="sníž. přenesená",N258,0)</f>
        <v>0</v>
      </c>
      <c r="BI258" s="99">
        <f>IF(U258="nulová",N258,0)</f>
        <v>0</v>
      </c>
      <c r="BJ258" s="17" t="s">
        <v>87</v>
      </c>
      <c r="BK258" s="99">
        <f>ROUND(L258*K258,2)</f>
        <v>0</v>
      </c>
      <c r="BL258" s="17" t="s">
        <v>176</v>
      </c>
      <c r="BM258" s="17" t="s">
        <v>527</v>
      </c>
    </row>
    <row r="259" spans="2:65" s="1" customFormat="1" ht="31.5" customHeight="1" x14ac:dyDescent="0.3">
      <c r="B259" s="125"/>
      <c r="C259" s="154" t="s">
        <v>528</v>
      </c>
      <c r="D259" s="154" t="s">
        <v>147</v>
      </c>
      <c r="E259" s="155" t="s">
        <v>529</v>
      </c>
      <c r="F259" s="223" t="s">
        <v>530</v>
      </c>
      <c r="G259" s="223"/>
      <c r="H259" s="223"/>
      <c r="I259" s="223"/>
      <c r="J259" s="156" t="s">
        <v>160</v>
      </c>
      <c r="K259" s="157">
        <v>292.73099999999999</v>
      </c>
      <c r="L259" s="224">
        <v>0</v>
      </c>
      <c r="M259" s="224"/>
      <c r="N259" s="225">
        <f>ROUND(L259*K259,2)</f>
        <v>0</v>
      </c>
      <c r="O259" s="225"/>
      <c r="P259" s="225"/>
      <c r="Q259" s="225"/>
      <c r="R259" s="128"/>
      <c r="T259" s="158" t="s">
        <v>5</v>
      </c>
      <c r="U259" s="41" t="s">
        <v>46</v>
      </c>
      <c r="V259" s="33"/>
      <c r="W259" s="159">
        <f>V259*K259</f>
        <v>0</v>
      </c>
      <c r="X259" s="159">
        <v>0</v>
      </c>
      <c r="Y259" s="159">
        <f>X259*K259</f>
        <v>0</v>
      </c>
      <c r="Z259" s="159">
        <v>0</v>
      </c>
      <c r="AA259" s="160">
        <f>Z259*K259</f>
        <v>0</v>
      </c>
      <c r="AR259" s="17" t="s">
        <v>176</v>
      </c>
      <c r="AT259" s="17" t="s">
        <v>147</v>
      </c>
      <c r="AU259" s="17" t="s">
        <v>102</v>
      </c>
      <c r="AY259" s="17" t="s">
        <v>146</v>
      </c>
      <c r="BE259" s="99">
        <f>IF(U259="základní",N259,0)</f>
        <v>0</v>
      </c>
      <c r="BF259" s="99">
        <f>IF(U259="snížená",N259,0)</f>
        <v>0</v>
      </c>
      <c r="BG259" s="99">
        <f>IF(U259="zákl. přenesená",N259,0)</f>
        <v>0</v>
      </c>
      <c r="BH259" s="99">
        <f>IF(U259="sníž. přenesená",N259,0)</f>
        <v>0</v>
      </c>
      <c r="BI259" s="99">
        <f>IF(U259="nulová",N259,0)</f>
        <v>0</v>
      </c>
      <c r="BJ259" s="17" t="s">
        <v>87</v>
      </c>
      <c r="BK259" s="99">
        <f>ROUND(L259*K259,2)</f>
        <v>0</v>
      </c>
      <c r="BL259" s="17" t="s">
        <v>176</v>
      </c>
      <c r="BM259" s="17" t="s">
        <v>531</v>
      </c>
    </row>
    <row r="260" spans="2:65" s="9" customFormat="1" ht="29.85" customHeight="1" x14ac:dyDescent="0.3">
      <c r="B260" s="143"/>
      <c r="C260" s="144"/>
      <c r="D260" s="153" t="s">
        <v>126</v>
      </c>
      <c r="E260" s="153"/>
      <c r="F260" s="153"/>
      <c r="G260" s="153"/>
      <c r="H260" s="153"/>
      <c r="I260" s="153"/>
      <c r="J260" s="153"/>
      <c r="K260" s="153"/>
      <c r="L260" s="153"/>
      <c r="M260" s="153"/>
      <c r="N260" s="232">
        <f>BK260</f>
        <v>0</v>
      </c>
      <c r="O260" s="233"/>
      <c r="P260" s="233"/>
      <c r="Q260" s="233"/>
      <c r="R260" s="146"/>
      <c r="T260" s="147"/>
      <c r="U260" s="144"/>
      <c r="V260" s="144"/>
      <c r="W260" s="148">
        <f>SUM(W261:W262)</f>
        <v>0</v>
      </c>
      <c r="X260" s="144"/>
      <c r="Y260" s="148">
        <f>SUM(Y261:Y262)</f>
        <v>5.2136000000000002E-2</v>
      </c>
      <c r="Z260" s="144"/>
      <c r="AA260" s="149">
        <f>SUM(AA261:AA262)</f>
        <v>0</v>
      </c>
      <c r="AR260" s="150" t="s">
        <v>102</v>
      </c>
      <c r="AT260" s="151" t="s">
        <v>80</v>
      </c>
      <c r="AU260" s="151" t="s">
        <v>87</v>
      </c>
      <c r="AY260" s="150" t="s">
        <v>146</v>
      </c>
      <c r="BK260" s="152">
        <f>SUM(BK261:BK262)</f>
        <v>0</v>
      </c>
    </row>
    <row r="261" spans="2:65" s="1" customFormat="1" ht="31.5" customHeight="1" x14ac:dyDescent="0.3">
      <c r="B261" s="125"/>
      <c r="C261" s="154" t="s">
        <v>532</v>
      </c>
      <c r="D261" s="154" t="s">
        <v>147</v>
      </c>
      <c r="E261" s="155" t="s">
        <v>533</v>
      </c>
      <c r="F261" s="223" t="s">
        <v>534</v>
      </c>
      <c r="G261" s="223"/>
      <c r="H261" s="223"/>
      <c r="I261" s="223"/>
      <c r="J261" s="156" t="s">
        <v>160</v>
      </c>
      <c r="K261" s="157">
        <v>106.4</v>
      </c>
      <c r="L261" s="224">
        <v>0</v>
      </c>
      <c r="M261" s="224"/>
      <c r="N261" s="225">
        <f>ROUND(L261*K261,2)</f>
        <v>0</v>
      </c>
      <c r="O261" s="225"/>
      <c r="P261" s="225"/>
      <c r="Q261" s="225"/>
      <c r="R261" s="128"/>
      <c r="T261" s="158" t="s">
        <v>5</v>
      </c>
      <c r="U261" s="41" t="s">
        <v>46</v>
      </c>
      <c r="V261" s="33"/>
      <c r="W261" s="159">
        <f>V261*K261</f>
        <v>0</v>
      </c>
      <c r="X261" s="159">
        <v>2.0000000000000001E-4</v>
      </c>
      <c r="Y261" s="159">
        <f>X261*K261</f>
        <v>2.1280000000000004E-2</v>
      </c>
      <c r="Z261" s="159">
        <v>0</v>
      </c>
      <c r="AA261" s="160">
        <f>Z261*K261</f>
        <v>0</v>
      </c>
      <c r="AR261" s="17" t="s">
        <v>176</v>
      </c>
      <c r="AT261" s="17" t="s">
        <v>147</v>
      </c>
      <c r="AU261" s="17" t="s">
        <v>102</v>
      </c>
      <c r="AY261" s="17" t="s">
        <v>146</v>
      </c>
      <c r="BE261" s="99">
        <f>IF(U261="základní",N261,0)</f>
        <v>0</v>
      </c>
      <c r="BF261" s="99">
        <f>IF(U261="snížená",N261,0)</f>
        <v>0</v>
      </c>
      <c r="BG261" s="99">
        <f>IF(U261="zákl. přenesená",N261,0)</f>
        <v>0</v>
      </c>
      <c r="BH261" s="99">
        <f>IF(U261="sníž. přenesená",N261,0)</f>
        <v>0</v>
      </c>
      <c r="BI261" s="99">
        <f>IF(U261="nulová",N261,0)</f>
        <v>0</v>
      </c>
      <c r="BJ261" s="17" t="s">
        <v>87</v>
      </c>
      <c r="BK261" s="99">
        <f>ROUND(L261*K261,2)</f>
        <v>0</v>
      </c>
      <c r="BL261" s="17" t="s">
        <v>176</v>
      </c>
      <c r="BM261" s="17" t="s">
        <v>535</v>
      </c>
    </row>
    <row r="262" spans="2:65" s="1" customFormat="1" ht="31.5" customHeight="1" x14ac:dyDescent="0.3">
      <c r="B262" s="125"/>
      <c r="C262" s="154" t="s">
        <v>350</v>
      </c>
      <c r="D262" s="154" t="s">
        <v>147</v>
      </c>
      <c r="E262" s="155" t="s">
        <v>536</v>
      </c>
      <c r="F262" s="223" t="s">
        <v>537</v>
      </c>
      <c r="G262" s="223"/>
      <c r="H262" s="223"/>
      <c r="I262" s="223"/>
      <c r="J262" s="156" t="s">
        <v>160</v>
      </c>
      <c r="K262" s="157">
        <v>106.4</v>
      </c>
      <c r="L262" s="224">
        <v>0</v>
      </c>
      <c r="M262" s="224"/>
      <c r="N262" s="225">
        <f>ROUND(L262*K262,2)</f>
        <v>0</v>
      </c>
      <c r="O262" s="225"/>
      <c r="P262" s="225"/>
      <c r="Q262" s="225"/>
      <c r="R262" s="128"/>
      <c r="T262" s="158" t="s">
        <v>5</v>
      </c>
      <c r="U262" s="41" t="s">
        <v>46</v>
      </c>
      <c r="V262" s="33"/>
      <c r="W262" s="159">
        <f>V262*K262</f>
        <v>0</v>
      </c>
      <c r="X262" s="159">
        <v>2.9E-4</v>
      </c>
      <c r="Y262" s="159">
        <f>X262*K262</f>
        <v>3.0856000000000001E-2</v>
      </c>
      <c r="Z262" s="159">
        <v>0</v>
      </c>
      <c r="AA262" s="160">
        <f>Z262*K262</f>
        <v>0</v>
      </c>
      <c r="AR262" s="17" t="s">
        <v>176</v>
      </c>
      <c r="AT262" s="17" t="s">
        <v>147</v>
      </c>
      <c r="AU262" s="17" t="s">
        <v>102</v>
      </c>
      <c r="AY262" s="17" t="s">
        <v>146</v>
      </c>
      <c r="BE262" s="99">
        <f>IF(U262="základní",N262,0)</f>
        <v>0</v>
      </c>
      <c r="BF262" s="99">
        <f>IF(U262="snížená",N262,0)</f>
        <v>0</v>
      </c>
      <c r="BG262" s="99">
        <f>IF(U262="zákl. přenesená",N262,0)</f>
        <v>0</v>
      </c>
      <c r="BH262" s="99">
        <f>IF(U262="sníž. přenesená",N262,0)</f>
        <v>0</v>
      </c>
      <c r="BI262" s="99">
        <f>IF(U262="nulová",N262,0)</f>
        <v>0</v>
      </c>
      <c r="BJ262" s="17" t="s">
        <v>87</v>
      </c>
      <c r="BK262" s="99">
        <f>ROUND(L262*K262,2)</f>
        <v>0</v>
      </c>
      <c r="BL262" s="17" t="s">
        <v>176</v>
      </c>
      <c r="BM262" s="17" t="s">
        <v>538</v>
      </c>
    </row>
    <row r="263" spans="2:65" s="9" customFormat="1" ht="37.35" customHeight="1" x14ac:dyDescent="0.35">
      <c r="B263" s="143"/>
      <c r="C263" s="144"/>
      <c r="D263" s="145" t="s">
        <v>127</v>
      </c>
      <c r="E263" s="145"/>
      <c r="F263" s="145"/>
      <c r="G263" s="145"/>
      <c r="H263" s="145"/>
      <c r="I263" s="145"/>
      <c r="J263" s="145"/>
      <c r="K263" s="145"/>
      <c r="L263" s="145"/>
      <c r="M263" s="145"/>
      <c r="N263" s="220">
        <f>BK263</f>
        <v>0</v>
      </c>
      <c r="O263" s="221"/>
      <c r="P263" s="221"/>
      <c r="Q263" s="221"/>
      <c r="R263" s="146"/>
      <c r="T263" s="147"/>
      <c r="U263" s="144"/>
      <c r="V263" s="144"/>
      <c r="W263" s="148">
        <f>W264</f>
        <v>0</v>
      </c>
      <c r="X263" s="144"/>
      <c r="Y263" s="148">
        <f>Y264</f>
        <v>0</v>
      </c>
      <c r="Z263" s="144"/>
      <c r="AA263" s="149">
        <f>AA264</f>
        <v>0</v>
      </c>
      <c r="AR263" s="150" t="s">
        <v>154</v>
      </c>
      <c r="AT263" s="151" t="s">
        <v>80</v>
      </c>
      <c r="AU263" s="151" t="s">
        <v>81</v>
      </c>
      <c r="AY263" s="150" t="s">
        <v>146</v>
      </c>
      <c r="BK263" s="152">
        <f>BK264</f>
        <v>0</v>
      </c>
    </row>
    <row r="264" spans="2:65" s="9" customFormat="1" ht="19.899999999999999" customHeight="1" x14ac:dyDescent="0.3">
      <c r="B264" s="143"/>
      <c r="C264" s="144"/>
      <c r="D264" s="153" t="s">
        <v>128</v>
      </c>
      <c r="E264" s="153"/>
      <c r="F264" s="153"/>
      <c r="G264" s="153"/>
      <c r="H264" s="153"/>
      <c r="I264" s="153"/>
      <c r="J264" s="153"/>
      <c r="K264" s="153"/>
      <c r="L264" s="153"/>
      <c r="M264" s="153"/>
      <c r="N264" s="230">
        <f>BK264</f>
        <v>0</v>
      </c>
      <c r="O264" s="231"/>
      <c r="P264" s="231"/>
      <c r="Q264" s="231"/>
      <c r="R264" s="146"/>
      <c r="T264" s="147"/>
      <c r="U264" s="144"/>
      <c r="V264" s="144"/>
      <c r="W264" s="148">
        <f>SUM(W265:W267)</f>
        <v>0</v>
      </c>
      <c r="X264" s="144"/>
      <c r="Y264" s="148">
        <f>SUM(Y265:Y267)</f>
        <v>0</v>
      </c>
      <c r="Z264" s="144"/>
      <c r="AA264" s="149">
        <f>SUM(AA265:AA267)</f>
        <v>0</v>
      </c>
      <c r="AR264" s="150" t="s">
        <v>154</v>
      </c>
      <c r="AT264" s="151" t="s">
        <v>80</v>
      </c>
      <c r="AU264" s="151" t="s">
        <v>87</v>
      </c>
      <c r="AY264" s="150" t="s">
        <v>146</v>
      </c>
      <c r="BK264" s="152">
        <f>SUM(BK265:BK267)</f>
        <v>0</v>
      </c>
    </row>
    <row r="265" spans="2:65" s="1" customFormat="1" ht="22.5" customHeight="1" x14ac:dyDescent="0.3">
      <c r="B265" s="125"/>
      <c r="C265" s="154" t="s">
        <v>343</v>
      </c>
      <c r="D265" s="154" t="s">
        <v>147</v>
      </c>
      <c r="E265" s="155" t="s">
        <v>539</v>
      </c>
      <c r="F265" s="223" t="s">
        <v>540</v>
      </c>
      <c r="G265" s="223"/>
      <c r="H265" s="223"/>
      <c r="I265" s="223"/>
      <c r="J265" s="156" t="s">
        <v>310</v>
      </c>
      <c r="K265" s="157">
        <v>1</v>
      </c>
      <c r="L265" s="224">
        <v>0</v>
      </c>
      <c r="M265" s="224"/>
      <c r="N265" s="225">
        <f>ROUND(L265*K265,2)</f>
        <v>0</v>
      </c>
      <c r="O265" s="225"/>
      <c r="P265" s="225"/>
      <c r="Q265" s="225"/>
      <c r="R265" s="128"/>
      <c r="T265" s="158" t="s">
        <v>5</v>
      </c>
      <c r="U265" s="41" t="s">
        <v>46</v>
      </c>
      <c r="V265" s="33"/>
      <c r="W265" s="159">
        <f>V265*K265</f>
        <v>0</v>
      </c>
      <c r="X265" s="159">
        <v>0</v>
      </c>
      <c r="Y265" s="159">
        <f>X265*K265</f>
        <v>0</v>
      </c>
      <c r="Z265" s="159">
        <v>0</v>
      </c>
      <c r="AA265" s="160">
        <f>Z265*K265</f>
        <v>0</v>
      </c>
      <c r="AR265" s="17" t="s">
        <v>261</v>
      </c>
      <c r="AT265" s="17" t="s">
        <v>147</v>
      </c>
      <c r="AU265" s="17" t="s">
        <v>102</v>
      </c>
      <c r="AY265" s="17" t="s">
        <v>146</v>
      </c>
      <c r="BE265" s="99">
        <f>IF(U265="základní",N265,0)</f>
        <v>0</v>
      </c>
      <c r="BF265" s="99">
        <f>IF(U265="snížená",N265,0)</f>
        <v>0</v>
      </c>
      <c r="BG265" s="99">
        <f>IF(U265="zákl. přenesená",N265,0)</f>
        <v>0</v>
      </c>
      <c r="BH265" s="99">
        <f>IF(U265="sníž. přenesená",N265,0)</f>
        <v>0</v>
      </c>
      <c r="BI265" s="99">
        <f>IF(U265="nulová",N265,0)</f>
        <v>0</v>
      </c>
      <c r="BJ265" s="17" t="s">
        <v>87</v>
      </c>
      <c r="BK265" s="99">
        <f>ROUND(L265*K265,2)</f>
        <v>0</v>
      </c>
      <c r="BL265" s="17" t="s">
        <v>261</v>
      </c>
      <c r="BM265" s="17" t="s">
        <v>541</v>
      </c>
    </row>
    <row r="266" spans="2:65" s="1" customFormat="1" ht="22.5" customHeight="1" x14ac:dyDescent="0.3">
      <c r="B266" s="125"/>
      <c r="C266" s="154" t="s">
        <v>542</v>
      </c>
      <c r="D266" s="154" t="s">
        <v>147</v>
      </c>
      <c r="E266" s="155" t="s">
        <v>543</v>
      </c>
      <c r="F266" s="223" t="s">
        <v>544</v>
      </c>
      <c r="G266" s="223"/>
      <c r="H266" s="223"/>
      <c r="I266" s="223"/>
      <c r="J266" s="156" t="s">
        <v>187</v>
      </c>
      <c r="K266" s="157">
        <v>50</v>
      </c>
      <c r="L266" s="224">
        <v>0</v>
      </c>
      <c r="M266" s="224"/>
      <c r="N266" s="225">
        <f>ROUND(L266*K266,2)</f>
        <v>0</v>
      </c>
      <c r="O266" s="225"/>
      <c r="P266" s="225"/>
      <c r="Q266" s="225"/>
      <c r="R266" s="128"/>
      <c r="T266" s="158" t="s">
        <v>5</v>
      </c>
      <c r="U266" s="41" t="s">
        <v>46</v>
      </c>
      <c r="V266" s="33"/>
      <c r="W266" s="159">
        <f>V266*K266</f>
        <v>0</v>
      </c>
      <c r="X266" s="159">
        <v>0</v>
      </c>
      <c r="Y266" s="159">
        <f>X266*K266</f>
        <v>0</v>
      </c>
      <c r="Z266" s="159">
        <v>0</v>
      </c>
      <c r="AA266" s="160">
        <f>Z266*K266</f>
        <v>0</v>
      </c>
      <c r="AR266" s="17" t="s">
        <v>261</v>
      </c>
      <c r="AT266" s="17" t="s">
        <v>147</v>
      </c>
      <c r="AU266" s="17" t="s">
        <v>102</v>
      </c>
      <c r="AY266" s="17" t="s">
        <v>146</v>
      </c>
      <c r="BE266" s="99">
        <f>IF(U266="základní",N266,0)</f>
        <v>0</v>
      </c>
      <c r="BF266" s="99">
        <f>IF(U266="snížená",N266,0)</f>
        <v>0</v>
      </c>
      <c r="BG266" s="99">
        <f>IF(U266="zákl. přenesená",N266,0)</f>
        <v>0</v>
      </c>
      <c r="BH266" s="99">
        <f>IF(U266="sníž. přenesená",N266,0)</f>
        <v>0</v>
      </c>
      <c r="BI266" s="99">
        <f>IF(U266="nulová",N266,0)</f>
        <v>0</v>
      </c>
      <c r="BJ266" s="17" t="s">
        <v>87</v>
      </c>
      <c r="BK266" s="99">
        <f>ROUND(L266*K266,2)</f>
        <v>0</v>
      </c>
      <c r="BL266" s="17" t="s">
        <v>261</v>
      </c>
      <c r="BM266" s="17" t="s">
        <v>545</v>
      </c>
    </row>
    <row r="267" spans="2:65" s="1" customFormat="1" ht="22.5" customHeight="1" x14ac:dyDescent="0.3">
      <c r="B267" s="125"/>
      <c r="C267" s="154" t="s">
        <v>346</v>
      </c>
      <c r="D267" s="154" t="s">
        <v>147</v>
      </c>
      <c r="E267" s="155" t="s">
        <v>546</v>
      </c>
      <c r="F267" s="223" t="s">
        <v>547</v>
      </c>
      <c r="G267" s="223"/>
      <c r="H267" s="223"/>
      <c r="I267" s="223"/>
      <c r="J267" s="156" t="s">
        <v>310</v>
      </c>
      <c r="K267" s="157">
        <v>1</v>
      </c>
      <c r="L267" s="224">
        <v>0</v>
      </c>
      <c r="M267" s="224"/>
      <c r="N267" s="225">
        <f>ROUND(L267*K267,2)</f>
        <v>0</v>
      </c>
      <c r="O267" s="225"/>
      <c r="P267" s="225"/>
      <c r="Q267" s="225"/>
      <c r="R267" s="128"/>
      <c r="T267" s="158" t="s">
        <v>5</v>
      </c>
      <c r="U267" s="41" t="s">
        <v>46</v>
      </c>
      <c r="V267" s="33"/>
      <c r="W267" s="159">
        <f>V267*K267</f>
        <v>0</v>
      </c>
      <c r="X267" s="159">
        <v>0</v>
      </c>
      <c r="Y267" s="159">
        <f>X267*K267</f>
        <v>0</v>
      </c>
      <c r="Z267" s="159">
        <v>0</v>
      </c>
      <c r="AA267" s="160">
        <f>Z267*K267</f>
        <v>0</v>
      </c>
      <c r="AR267" s="17" t="s">
        <v>261</v>
      </c>
      <c r="AT267" s="17" t="s">
        <v>147</v>
      </c>
      <c r="AU267" s="17" t="s">
        <v>102</v>
      </c>
      <c r="AY267" s="17" t="s">
        <v>146</v>
      </c>
      <c r="BE267" s="99">
        <f>IF(U267="základní",N267,0)</f>
        <v>0</v>
      </c>
      <c r="BF267" s="99">
        <f>IF(U267="snížená",N267,0)</f>
        <v>0</v>
      </c>
      <c r="BG267" s="99">
        <f>IF(U267="zákl. přenesená",N267,0)</f>
        <v>0</v>
      </c>
      <c r="BH267" s="99">
        <f>IF(U267="sníž. přenesená",N267,0)</f>
        <v>0</v>
      </c>
      <c r="BI267" s="99">
        <f>IF(U267="nulová",N267,0)</f>
        <v>0</v>
      </c>
      <c r="BJ267" s="17" t="s">
        <v>87</v>
      </c>
      <c r="BK267" s="99">
        <f>ROUND(L267*K267,2)</f>
        <v>0</v>
      </c>
      <c r="BL267" s="17" t="s">
        <v>261</v>
      </c>
      <c r="BM267" s="17" t="s">
        <v>548</v>
      </c>
    </row>
    <row r="268" spans="2:65" s="1" customFormat="1" ht="49.9" customHeight="1" x14ac:dyDescent="0.35">
      <c r="B268" s="32"/>
      <c r="C268" s="33"/>
      <c r="D268" s="145" t="s">
        <v>549</v>
      </c>
      <c r="E268" s="33"/>
      <c r="F268" s="33"/>
      <c r="G268" s="33"/>
      <c r="H268" s="33"/>
      <c r="I268" s="33"/>
      <c r="J268" s="33"/>
      <c r="K268" s="33"/>
      <c r="L268" s="33"/>
      <c r="M268" s="33"/>
      <c r="N268" s="220">
        <f>BK268</f>
        <v>0</v>
      </c>
      <c r="O268" s="221"/>
      <c r="P268" s="221"/>
      <c r="Q268" s="221"/>
      <c r="R268" s="34"/>
      <c r="T268" s="165"/>
      <c r="U268" s="53"/>
      <c r="V268" s="53"/>
      <c r="W268" s="53"/>
      <c r="X268" s="53"/>
      <c r="Y268" s="53"/>
      <c r="Z268" s="53"/>
      <c r="AA268" s="55"/>
      <c r="AT268" s="17" t="s">
        <v>80</v>
      </c>
      <c r="AU268" s="17" t="s">
        <v>81</v>
      </c>
      <c r="AY268" s="17" t="s">
        <v>550</v>
      </c>
      <c r="BK268" s="99">
        <v>0</v>
      </c>
    </row>
    <row r="269" spans="2:65" s="1" customFormat="1" ht="6.95" customHeight="1" x14ac:dyDescent="0.3">
      <c r="B269" s="56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8"/>
    </row>
  </sheetData>
  <mergeCells count="44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9:Q109"/>
    <mergeCell ref="D110:H110"/>
    <mergeCell ref="N110:Q110"/>
    <mergeCell ref="D111:H111"/>
    <mergeCell ref="N111:Q111"/>
    <mergeCell ref="D112:H112"/>
    <mergeCell ref="N112:Q112"/>
    <mergeCell ref="D113:H113"/>
    <mergeCell ref="N113:Q113"/>
    <mergeCell ref="D114:H114"/>
    <mergeCell ref="N114:Q114"/>
    <mergeCell ref="N115:Q115"/>
    <mergeCell ref="L117:Q117"/>
    <mergeCell ref="C123:Q123"/>
    <mergeCell ref="F125:P125"/>
    <mergeCell ref="F126:P126"/>
    <mergeCell ref="M128:P128"/>
    <mergeCell ref="M130:Q130"/>
    <mergeCell ref="M131:Q131"/>
    <mergeCell ref="F133:I133"/>
    <mergeCell ref="L133:M133"/>
    <mergeCell ref="N133:Q133"/>
    <mergeCell ref="F137:I137"/>
    <mergeCell ref="L137:M137"/>
    <mergeCell ref="N137:Q137"/>
    <mergeCell ref="F138:I138"/>
    <mergeCell ref="L138:M138"/>
    <mergeCell ref="N138:Q138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5:I195"/>
    <mergeCell ref="L195:M195"/>
    <mergeCell ref="N195:Q195"/>
    <mergeCell ref="F196:I196"/>
    <mergeCell ref="L196:M196"/>
    <mergeCell ref="N196:Q196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9:I209"/>
    <mergeCell ref="L209:M209"/>
    <mergeCell ref="N209:Q209"/>
    <mergeCell ref="F210:I210"/>
    <mergeCell ref="L210:M210"/>
    <mergeCell ref="N210:Q210"/>
    <mergeCell ref="F212:I212"/>
    <mergeCell ref="L212:M212"/>
    <mergeCell ref="N212:Q212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8:I258"/>
    <mergeCell ref="L258:M258"/>
    <mergeCell ref="N258:Q258"/>
    <mergeCell ref="F259:I259"/>
    <mergeCell ref="L259:M259"/>
    <mergeCell ref="N259:Q259"/>
    <mergeCell ref="F261:I261"/>
    <mergeCell ref="L261:M261"/>
    <mergeCell ref="N261:Q261"/>
    <mergeCell ref="N263:Q263"/>
    <mergeCell ref="N264:Q264"/>
    <mergeCell ref="F262:I262"/>
    <mergeCell ref="L262:M262"/>
    <mergeCell ref="N262:Q262"/>
    <mergeCell ref="F265:I265"/>
    <mergeCell ref="L265:M265"/>
    <mergeCell ref="N265:Q265"/>
    <mergeCell ref="F266:I266"/>
    <mergeCell ref="L266:M266"/>
    <mergeCell ref="N266:Q266"/>
    <mergeCell ref="N268:Q268"/>
    <mergeCell ref="H1:K1"/>
    <mergeCell ref="S2:AC2"/>
    <mergeCell ref="F267:I267"/>
    <mergeCell ref="L267:M267"/>
    <mergeCell ref="N267:Q267"/>
    <mergeCell ref="N134:Q134"/>
    <mergeCell ref="N135:Q135"/>
    <mergeCell ref="N136:Q136"/>
    <mergeCell ref="N139:Q139"/>
    <mergeCell ref="N146:Q146"/>
    <mergeCell ref="N169:Q169"/>
    <mergeCell ref="N187:Q187"/>
    <mergeCell ref="N193:Q193"/>
    <mergeCell ref="N194:Q194"/>
    <mergeCell ref="N197:Q197"/>
    <mergeCell ref="N208:Q208"/>
    <mergeCell ref="N211:Q211"/>
    <mergeCell ref="N213:Q213"/>
    <mergeCell ref="N220:Q220"/>
    <mergeCell ref="N225:Q225"/>
    <mergeCell ref="N251:Q251"/>
    <mergeCell ref="N257:Q257"/>
    <mergeCell ref="N260:Q260"/>
  </mergeCells>
  <hyperlinks>
    <hyperlink ref="F1:G1" location="C2" display="1) Krycí list rozpočtu"/>
    <hyperlink ref="H1:K1" location="C86" display="2) Rekapitulace rozpočtu"/>
    <hyperlink ref="L1" location="C13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20170731 - Snížení energe...</vt:lpstr>
      <vt:lpstr>'20170731 - Snížení energe...'!Názvy_tisku</vt:lpstr>
      <vt:lpstr>'Rekapitulace stavby'!Názvy_tisku</vt:lpstr>
      <vt:lpstr>'20170731 - Snížení energe...'!Oblast_tisku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Aigel</dc:creator>
  <cp:lastModifiedBy>Jana Vlčková</cp:lastModifiedBy>
  <cp:lastPrinted>2017-08-04T11:24:06Z</cp:lastPrinted>
  <dcterms:created xsi:type="dcterms:W3CDTF">2017-08-03T09:24:28Z</dcterms:created>
  <dcterms:modified xsi:type="dcterms:W3CDTF">2017-08-31T08:04:45Z</dcterms:modified>
</cp:coreProperties>
</file>